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inn\Desktop\Campy COMS plans\FS241040\"/>
    </mc:Choice>
  </mc:AlternateContent>
  <bookViews>
    <workbookView xWindow="120" yWindow="105" windowWidth="19020" windowHeight="11895" tabRatio="836"/>
  </bookViews>
  <sheets>
    <sheet name="Direct Heating 70C All Data" sheetId="69" r:id="rId1"/>
    <sheet name="12628 Un-chilled_Biphasic" sheetId="52" r:id="rId2"/>
    <sheet name="12628 Un-chilled" sheetId="14" r:id="rId3"/>
    <sheet name="12628 Pre-chilled Geeraerd_Tail" sheetId="68" r:id="rId4"/>
    <sheet name="12628 Pre-chilled" sheetId="7" r:id="rId5"/>
    <sheet name="12662 Un-chilled_Albert" sheetId="19" r:id="rId6"/>
    <sheet name="12662 Un-chilled" sheetId="8" r:id="rId7"/>
    <sheet name="12662 Pre-chilled_Geeraerd_Tail" sheetId="23" r:id="rId8"/>
    <sheet name="12662 Pre-chilled" sheetId="9" r:id="rId9"/>
    <sheet name="13126 Un-chilled_Geeraerd_Tail" sheetId="42" r:id="rId10"/>
    <sheet name="13126 Un-chilled" sheetId="12" r:id="rId11"/>
    <sheet name="13126 Pre-chilled_Geeraerd_Tail" sheetId="48" r:id="rId12"/>
    <sheet name="13126 Pre-chilled" sheetId="13" r:id="rId13"/>
    <sheet name="13136 Un-chilled Biphasic" sheetId="26" r:id="rId14"/>
    <sheet name="13136 Un-chilled" sheetId="10" r:id="rId15"/>
    <sheet name="13136 Pre-chilled Biphasic" sheetId="34" r:id="rId16"/>
    <sheet name="13136 Pre-chilled" sheetId="11" r:id="rId17"/>
  </sheets>
  <definedNames>
    <definedName name="solver_adj" localSheetId="3" hidden="1">'12628 Pre-chilled Geeraerd_Tail'!$G$2:$G$5</definedName>
    <definedName name="solver_adj" localSheetId="1" hidden="1">'12628 Un-chilled_Biphasic'!$G$2:$G$5</definedName>
    <definedName name="solver_adj" localSheetId="7" hidden="1">'12662 Pre-chilled_Geeraerd_Tail'!$G$2:$G$5</definedName>
    <definedName name="solver_adj" localSheetId="5" hidden="1">'12662 Un-chilled_Albert'!$G$2:$G$5</definedName>
    <definedName name="solver_adj" localSheetId="11" hidden="1">'13126 Pre-chilled_Geeraerd_Tail'!$G$2:$G$5</definedName>
    <definedName name="solver_adj" localSheetId="9" hidden="1">'13126 Un-chilled_Geeraerd_Tail'!$G$2:$G$5</definedName>
    <definedName name="solver_adj" localSheetId="15" hidden="1">'13136 Pre-chilled Biphasic'!$G$2:$G$5</definedName>
    <definedName name="solver_adj" localSheetId="13" hidden="1">'13136 Un-chilled Biphasic'!$G$2:$G$5</definedName>
    <definedName name="solver_cvg" localSheetId="3" hidden="1">0.0000000001</definedName>
    <definedName name="solver_cvg" localSheetId="1" hidden="1">0.0000000001</definedName>
    <definedName name="solver_cvg" localSheetId="7" hidden="1">0.0000000001</definedName>
    <definedName name="solver_cvg" localSheetId="5" hidden="1">0.0000000001</definedName>
    <definedName name="solver_cvg" localSheetId="11" hidden="1">0.0000000001</definedName>
    <definedName name="solver_cvg" localSheetId="9" hidden="1">0.0000000001</definedName>
    <definedName name="solver_cvg" localSheetId="15" hidden="1">0.0000000001</definedName>
    <definedName name="solver_cvg" localSheetId="13" hidden="1">0.0000000001</definedName>
    <definedName name="solver_drv" localSheetId="3" hidden="1">2</definedName>
    <definedName name="solver_drv" localSheetId="1" hidden="1">2</definedName>
    <definedName name="solver_drv" localSheetId="7" hidden="1">2</definedName>
    <definedName name="solver_drv" localSheetId="5" hidden="1">2</definedName>
    <definedName name="solver_drv" localSheetId="11" hidden="1">2</definedName>
    <definedName name="solver_drv" localSheetId="9" hidden="1">2</definedName>
    <definedName name="solver_drv" localSheetId="15" hidden="1">2</definedName>
    <definedName name="solver_drv" localSheetId="13" hidden="1">2</definedName>
    <definedName name="solver_est" localSheetId="3" hidden="1">2</definedName>
    <definedName name="solver_est" localSheetId="1" hidden="1">2</definedName>
    <definedName name="solver_est" localSheetId="7" hidden="1">2</definedName>
    <definedName name="solver_est" localSheetId="5" hidden="1">2</definedName>
    <definedName name="solver_est" localSheetId="11" hidden="1">2</definedName>
    <definedName name="solver_est" localSheetId="9" hidden="1">2</definedName>
    <definedName name="solver_est" localSheetId="15" hidden="1">2</definedName>
    <definedName name="solver_est" localSheetId="13" hidden="1">2</definedName>
    <definedName name="solver_itr" localSheetId="3" hidden="1">10000</definedName>
    <definedName name="solver_itr" localSheetId="1" hidden="1">10000</definedName>
    <definedName name="solver_itr" localSheetId="7" hidden="1">10000</definedName>
    <definedName name="solver_itr" localSheetId="5" hidden="1">10000</definedName>
    <definedName name="solver_itr" localSheetId="11" hidden="1">10000</definedName>
    <definedName name="solver_itr" localSheetId="9" hidden="1">10000</definedName>
    <definedName name="solver_itr" localSheetId="15" hidden="1">10000</definedName>
    <definedName name="solver_itr" localSheetId="13" hidden="1">10000</definedName>
    <definedName name="solver_lhs1" localSheetId="3" hidden="1">'12628 Pre-chilled Geeraerd_Tail'!$G$3</definedName>
    <definedName name="solver_lhs1" localSheetId="1" hidden="1">'12628 Un-chilled_Biphasic'!$G$4</definedName>
    <definedName name="solver_lhs1" localSheetId="7" hidden="1">'12662 Pre-chilled_Geeraerd_Tail'!$G$3</definedName>
    <definedName name="solver_lhs1" localSheetId="5" hidden="1">'12662 Un-chilled_Albert'!$G$4</definedName>
    <definedName name="solver_lhs1" localSheetId="11" hidden="1">'13126 Pre-chilled_Geeraerd_Tail'!$G$3</definedName>
    <definedName name="solver_lhs1" localSheetId="9" hidden="1">'13126 Un-chilled_Geeraerd_Tail'!$G$3</definedName>
    <definedName name="solver_lhs1" localSheetId="15" hidden="1">'13136 Pre-chilled Biphasic'!$G$4</definedName>
    <definedName name="solver_lhs1" localSheetId="13" hidden="1">'13136 Un-chilled Biphasic'!$G$4</definedName>
    <definedName name="solver_lhs2" localSheetId="1" hidden="1">'12628 Un-chilled_Biphasic'!$G$3</definedName>
    <definedName name="solver_lhs2" localSheetId="5" hidden="1">'12662 Un-chilled_Albert'!$G$4</definedName>
    <definedName name="solver_lhs2" localSheetId="15" hidden="1">'13136 Pre-chilled Biphasic'!$G$3</definedName>
    <definedName name="solver_lhs2" localSheetId="13" hidden="1">'13136 Un-chilled Biphasic'!$G$3</definedName>
    <definedName name="solver_lhs3" localSheetId="1" hidden="1">'12628 Un-chilled_Biphasic'!$G$3</definedName>
    <definedName name="solver_lhs3" localSheetId="5" hidden="1">'12662 Un-chilled_Albert'!$G$3</definedName>
    <definedName name="solver_lhs3" localSheetId="15" hidden="1">'13136 Pre-chilled Biphasic'!$G$3</definedName>
    <definedName name="solver_lhs3" localSheetId="13" hidden="1">'13136 Un-chilled Biphasic'!$G$3</definedName>
    <definedName name="solver_lhs4" localSheetId="1" hidden="1">'12628 Un-chilled_Biphasic'!$G$3</definedName>
    <definedName name="solver_lhs4" localSheetId="5" hidden="1">'12662 Un-chilled_Albert'!$G$3</definedName>
    <definedName name="solver_lhs4" localSheetId="15" hidden="1">'13136 Pre-chilled Biphasic'!$G$3</definedName>
    <definedName name="solver_lhs4" localSheetId="13" hidden="1">'13136 Un-chilled Biphasic'!$G$3</definedName>
    <definedName name="solver_lhs5" localSheetId="1" hidden="1">'12628 Un-chilled_Biphasic'!$G$4</definedName>
    <definedName name="solver_lhs5" localSheetId="5" hidden="1">'12662 Un-chilled_Albert'!$G$4</definedName>
    <definedName name="solver_lhs5" localSheetId="15" hidden="1">'13136 Pre-chilled Biphasic'!$G$4</definedName>
    <definedName name="solver_lhs5" localSheetId="13" hidden="1">'13136 Un-chilled Biphasic'!$G$4</definedName>
    <definedName name="solver_lin" localSheetId="3" hidden="1">2</definedName>
    <definedName name="solver_lin" localSheetId="1" hidden="1">2</definedName>
    <definedName name="solver_lin" localSheetId="7" hidden="1">2</definedName>
    <definedName name="solver_lin" localSheetId="5" hidden="1">2</definedName>
    <definedName name="solver_lin" localSheetId="11" hidden="1">2</definedName>
    <definedName name="solver_lin" localSheetId="9" hidden="1">2</definedName>
    <definedName name="solver_lin" localSheetId="15" hidden="1">2</definedName>
    <definedName name="solver_lin" localSheetId="13" hidden="1">2</definedName>
    <definedName name="solver_neg" localSheetId="3" hidden="1">2</definedName>
    <definedName name="solver_neg" localSheetId="1" hidden="1">2</definedName>
    <definedName name="solver_neg" localSheetId="7" hidden="1">2</definedName>
    <definedName name="solver_neg" localSheetId="5" hidden="1">2</definedName>
    <definedName name="solver_neg" localSheetId="11" hidden="1">2</definedName>
    <definedName name="solver_neg" localSheetId="9" hidden="1">2</definedName>
    <definedName name="solver_neg" localSheetId="15" hidden="1">2</definedName>
    <definedName name="solver_neg" localSheetId="13" hidden="1">2</definedName>
    <definedName name="solver_num" localSheetId="3" hidden="1">0</definedName>
    <definedName name="solver_num" localSheetId="1" hidden="1">0</definedName>
    <definedName name="solver_num" localSheetId="7" hidden="1">0</definedName>
    <definedName name="solver_num" localSheetId="5" hidden="1">0</definedName>
    <definedName name="solver_num" localSheetId="11" hidden="1">0</definedName>
    <definedName name="solver_num" localSheetId="9" hidden="1">0</definedName>
    <definedName name="solver_num" localSheetId="15" hidden="1">0</definedName>
    <definedName name="solver_num" localSheetId="13" hidden="1">0</definedName>
    <definedName name="solver_nwt" localSheetId="3" hidden="1">2</definedName>
    <definedName name="solver_nwt" localSheetId="1" hidden="1">2</definedName>
    <definedName name="solver_nwt" localSheetId="7" hidden="1">2</definedName>
    <definedName name="solver_nwt" localSheetId="5" hidden="1">2</definedName>
    <definedName name="solver_nwt" localSheetId="11" hidden="1">2</definedName>
    <definedName name="solver_nwt" localSheetId="9" hidden="1">2</definedName>
    <definedName name="solver_nwt" localSheetId="15" hidden="1">2</definedName>
    <definedName name="solver_nwt" localSheetId="13" hidden="1">2</definedName>
    <definedName name="solver_opt" localSheetId="3" hidden="1">'12628 Pre-chilled Geeraerd_Tail'!$D$22</definedName>
    <definedName name="solver_opt" localSheetId="1" hidden="1">'12628 Un-chilled_Biphasic'!$D$20</definedName>
    <definedName name="solver_opt" localSheetId="7" hidden="1">'12662 Pre-chilled_Geeraerd_Tail'!$D$22</definedName>
    <definedName name="solver_opt" localSheetId="5" hidden="1">'12662 Un-chilled_Albert'!$D$22</definedName>
    <definedName name="solver_opt" localSheetId="11" hidden="1">'13126 Pre-chilled_Geeraerd_Tail'!$D$20</definedName>
    <definedName name="solver_opt" localSheetId="9" hidden="1">'13126 Un-chilled_Geeraerd_Tail'!$D$19</definedName>
    <definedName name="solver_opt" localSheetId="15" hidden="1">'13136 Pre-chilled Biphasic'!$D$20</definedName>
    <definedName name="solver_opt" localSheetId="13" hidden="1">'13136 Un-chilled Biphasic'!$D$22</definedName>
    <definedName name="solver_pre" localSheetId="3" hidden="1">0.000000000001</definedName>
    <definedName name="solver_pre" localSheetId="1" hidden="1">0.000000000001</definedName>
    <definedName name="solver_pre" localSheetId="7" hidden="1">0.000000000001</definedName>
    <definedName name="solver_pre" localSheetId="5" hidden="1">0.000000000001</definedName>
    <definedName name="solver_pre" localSheetId="11" hidden="1">0.000000000001</definedName>
    <definedName name="solver_pre" localSheetId="9" hidden="1">0.000000000001</definedName>
    <definedName name="solver_pre" localSheetId="15" hidden="1">0.000000000001</definedName>
    <definedName name="solver_pre" localSheetId="13" hidden="1">0.000000000001</definedName>
    <definedName name="solver_rel1" localSheetId="3" hidden="1">3</definedName>
    <definedName name="solver_rel1" localSheetId="1" hidden="1">3</definedName>
    <definedName name="solver_rel1" localSheetId="7" hidden="1">3</definedName>
    <definedName name="solver_rel1" localSheetId="5" hidden="1">3</definedName>
    <definedName name="solver_rel1" localSheetId="11" hidden="1">3</definedName>
    <definedName name="solver_rel1" localSheetId="9" hidden="1">3</definedName>
    <definedName name="solver_rel1" localSheetId="15" hidden="1">3</definedName>
    <definedName name="solver_rel1" localSheetId="13" hidden="1">3</definedName>
    <definedName name="solver_rel2" localSheetId="1" hidden="1">3</definedName>
    <definedName name="solver_rel2" localSheetId="5" hidden="1">3</definedName>
    <definedName name="solver_rel2" localSheetId="15" hidden="1">3</definedName>
    <definedName name="solver_rel2" localSheetId="13" hidden="1">3</definedName>
    <definedName name="solver_rel3" localSheetId="1" hidden="1">3</definedName>
    <definedName name="solver_rel3" localSheetId="5" hidden="1">3</definedName>
    <definedName name="solver_rel3" localSheetId="15" hidden="1">3</definedName>
    <definedName name="solver_rel3" localSheetId="13" hidden="1">3</definedName>
    <definedName name="solver_rel4" localSheetId="1" hidden="1">3</definedName>
    <definedName name="solver_rel4" localSheetId="5" hidden="1">3</definedName>
    <definedName name="solver_rel4" localSheetId="15" hidden="1">3</definedName>
    <definedName name="solver_rel4" localSheetId="13" hidden="1">3</definedName>
    <definedName name="solver_rel5" localSheetId="1" hidden="1">3</definedName>
    <definedName name="solver_rel5" localSheetId="5" hidden="1">3</definedName>
    <definedName name="solver_rel5" localSheetId="15" hidden="1">3</definedName>
    <definedName name="solver_rel5" localSheetId="13" hidden="1">3</definedName>
    <definedName name="solver_rhs1" localSheetId="3" hidden="1">'12628 Pre-chilled Geeraerd_Tail'!$J$1</definedName>
    <definedName name="solver_rhs1" localSheetId="1" hidden="1">'12628 Un-chilled_Biphasic'!$J$1</definedName>
    <definedName name="solver_rhs1" localSheetId="7" hidden="1">'12662 Pre-chilled_Geeraerd_Tail'!$J$1</definedName>
    <definedName name="solver_rhs1" localSheetId="5" hidden="1">'12662 Un-chilled_Albert'!$J$1</definedName>
    <definedName name="solver_rhs1" localSheetId="11" hidden="1">'13126 Pre-chilled_Geeraerd_Tail'!$J$1</definedName>
    <definedName name="solver_rhs1" localSheetId="9" hidden="1">'13126 Un-chilled_Geeraerd_Tail'!$J$1</definedName>
    <definedName name="solver_rhs1" localSheetId="15" hidden="1">'13136 Pre-chilled Biphasic'!$J$1</definedName>
    <definedName name="solver_rhs1" localSheetId="13" hidden="1">'13136 Un-chilled Biphasic'!$J$1</definedName>
    <definedName name="solver_rhs2" localSheetId="1" hidden="1">'12628 Un-chilled_Biphasic'!$J$1</definedName>
    <definedName name="solver_rhs2" localSheetId="5" hidden="1">'12662 Un-chilled_Albert'!$J$1</definedName>
    <definedName name="solver_rhs2" localSheetId="15" hidden="1">'13136 Pre-chilled Biphasic'!$J$1</definedName>
    <definedName name="solver_rhs2" localSheetId="13" hidden="1">'13136 Un-chilled Biphasic'!$J$1</definedName>
    <definedName name="solver_rhs3" localSheetId="1" hidden="1">'12628 Un-chilled_Biphasic'!$G$4</definedName>
    <definedName name="solver_rhs3" localSheetId="5" hidden="1">'12662 Un-chilled_Albert'!$G$4</definedName>
    <definedName name="solver_rhs3" localSheetId="15" hidden="1">'13136 Pre-chilled Biphasic'!$G$4</definedName>
    <definedName name="solver_rhs3" localSheetId="13" hidden="1">'13136 Un-chilled Biphasic'!$G$4</definedName>
    <definedName name="solver_rhs4" localSheetId="1" hidden="1">'12628 Un-chilled_Biphasic'!$J$1</definedName>
    <definedName name="solver_rhs4" localSheetId="5" hidden="1">'12662 Un-chilled_Albert'!$J$1</definedName>
    <definedName name="solver_rhs4" localSheetId="15" hidden="1">'13136 Pre-chilled Biphasic'!$J$1</definedName>
    <definedName name="solver_rhs4" localSheetId="13" hidden="1">'13136 Un-chilled Biphasic'!$J$1</definedName>
    <definedName name="solver_rhs5" localSheetId="1" hidden="1">'12628 Un-chilled_Biphasic'!$J$1</definedName>
    <definedName name="solver_rhs5" localSheetId="5" hidden="1">'12662 Un-chilled_Albert'!$J$1</definedName>
    <definedName name="solver_rhs5" localSheetId="15" hidden="1">'13136 Pre-chilled Biphasic'!$J$1</definedName>
    <definedName name="solver_rhs5" localSheetId="13" hidden="1">'13136 Un-chilled Biphasic'!$J$1</definedName>
    <definedName name="solver_scl" localSheetId="3" hidden="1">0</definedName>
    <definedName name="solver_scl" localSheetId="1" hidden="1">0</definedName>
    <definedName name="solver_scl" localSheetId="7" hidden="1">0</definedName>
    <definedName name="solver_scl" localSheetId="5" hidden="1">0</definedName>
    <definedName name="solver_scl" localSheetId="11" hidden="1">0</definedName>
    <definedName name="solver_scl" localSheetId="9" hidden="1">0</definedName>
    <definedName name="solver_scl" localSheetId="15" hidden="1">0</definedName>
    <definedName name="solver_scl" localSheetId="13" hidden="1">0</definedName>
    <definedName name="solver_sho" localSheetId="3" hidden="1">2</definedName>
    <definedName name="solver_sho" localSheetId="1" hidden="1">2</definedName>
    <definedName name="solver_sho" localSheetId="7" hidden="1">2</definedName>
    <definedName name="solver_sho" localSheetId="5" hidden="1">2</definedName>
    <definedName name="solver_sho" localSheetId="11" hidden="1">2</definedName>
    <definedName name="solver_sho" localSheetId="9" hidden="1">2</definedName>
    <definedName name="solver_sho" localSheetId="15" hidden="1">2</definedName>
    <definedName name="solver_sho" localSheetId="13" hidden="1">2</definedName>
    <definedName name="solver_tim" localSheetId="3" hidden="1">100</definedName>
    <definedName name="solver_tim" localSheetId="1" hidden="1">100</definedName>
    <definedName name="solver_tim" localSheetId="7" hidden="1">100</definedName>
    <definedName name="solver_tim" localSheetId="5" hidden="1">100</definedName>
    <definedName name="solver_tim" localSheetId="11" hidden="1">100</definedName>
    <definedName name="solver_tim" localSheetId="9" hidden="1">100</definedName>
    <definedName name="solver_tim" localSheetId="15" hidden="1">100</definedName>
    <definedName name="solver_tim" localSheetId="13" hidden="1">100</definedName>
    <definedName name="solver_tol" localSheetId="3" hidden="1">0.05</definedName>
    <definedName name="solver_tol" localSheetId="1" hidden="1">0.05</definedName>
    <definedName name="solver_tol" localSheetId="7" hidden="1">0.05</definedName>
    <definedName name="solver_tol" localSheetId="5" hidden="1">0.05</definedName>
    <definedName name="solver_tol" localSheetId="11" hidden="1">0.05</definedName>
    <definedName name="solver_tol" localSheetId="9" hidden="1">0.05</definedName>
    <definedName name="solver_tol" localSheetId="15" hidden="1">0.05</definedName>
    <definedName name="solver_tol" localSheetId="13" hidden="1">0.05</definedName>
    <definedName name="solver_typ" localSheetId="3" hidden="1">2</definedName>
    <definedName name="solver_typ" localSheetId="1" hidden="1">2</definedName>
    <definedName name="solver_typ" localSheetId="7" hidden="1">2</definedName>
    <definedName name="solver_typ" localSheetId="5" hidden="1">2</definedName>
    <definedName name="solver_typ" localSheetId="11" hidden="1">2</definedName>
    <definedName name="solver_typ" localSheetId="9" hidden="1">2</definedName>
    <definedName name="solver_typ" localSheetId="15" hidden="1">2</definedName>
    <definedName name="solver_typ" localSheetId="13" hidden="1">2</definedName>
    <definedName name="solver_val" localSheetId="3" hidden="1">0</definedName>
    <definedName name="solver_val" localSheetId="1" hidden="1">0</definedName>
    <definedName name="solver_val" localSheetId="7" hidden="1">0</definedName>
    <definedName name="solver_val" localSheetId="5" hidden="1">0</definedName>
    <definedName name="solver_val" localSheetId="11" hidden="1">0</definedName>
    <definedName name="solver_val" localSheetId="9" hidden="1">0</definedName>
    <definedName name="solver_val" localSheetId="15" hidden="1">0</definedName>
    <definedName name="solver_val" localSheetId="13" hidden="1">0</definedName>
  </definedNames>
  <calcPr calcId="152511"/>
</workbook>
</file>

<file path=xl/calcChain.xml><?xml version="1.0" encoding="utf-8"?>
<calcChain xmlns="http://schemas.openxmlformats.org/spreadsheetml/2006/main">
  <c r="F152" i="69" l="1"/>
  <c r="F151" i="69"/>
  <c r="F150" i="69"/>
  <c r="F149" i="69"/>
  <c r="F148" i="69"/>
  <c r="F147" i="69"/>
  <c r="F146" i="69"/>
  <c r="F145" i="69"/>
  <c r="F144" i="69"/>
  <c r="F143" i="69"/>
  <c r="F142" i="69"/>
  <c r="F141" i="69"/>
  <c r="F140" i="69"/>
  <c r="F139" i="69"/>
  <c r="F138" i="69"/>
  <c r="F137" i="69"/>
  <c r="F136" i="69"/>
  <c r="F135" i="69"/>
  <c r="F134" i="69"/>
  <c r="F133" i="69"/>
  <c r="F132" i="69"/>
  <c r="F131" i="69"/>
  <c r="F130" i="69"/>
  <c r="F129" i="69"/>
  <c r="F128" i="69"/>
  <c r="F127" i="69"/>
  <c r="F126" i="69"/>
  <c r="F125" i="69"/>
  <c r="F124" i="69"/>
  <c r="F123" i="69"/>
  <c r="F122" i="69"/>
  <c r="F121" i="69"/>
  <c r="F120" i="69"/>
  <c r="F119" i="69"/>
  <c r="F118" i="69"/>
  <c r="F117" i="69"/>
  <c r="F116" i="69"/>
  <c r="F115" i="69"/>
  <c r="F114" i="69"/>
  <c r="F113" i="69"/>
  <c r="F112" i="69"/>
  <c r="F111" i="69"/>
  <c r="F110" i="69"/>
  <c r="F109" i="69"/>
  <c r="F108" i="69"/>
  <c r="F107" i="69"/>
  <c r="F106" i="69"/>
  <c r="F105" i="69"/>
  <c r="F104" i="69"/>
  <c r="F103" i="69"/>
  <c r="F102" i="69"/>
  <c r="F101" i="69"/>
  <c r="F100" i="69"/>
  <c r="F99" i="69"/>
  <c r="F98" i="69"/>
  <c r="F97" i="69"/>
  <c r="F96" i="69"/>
  <c r="F95" i="69"/>
  <c r="F94" i="69"/>
  <c r="F93" i="69"/>
  <c r="F92" i="69"/>
  <c r="F91" i="69"/>
  <c r="F90" i="69"/>
  <c r="F89" i="69"/>
  <c r="F88" i="69"/>
  <c r="F87" i="69"/>
  <c r="F86" i="69"/>
  <c r="F85" i="69"/>
  <c r="F84" i="69"/>
  <c r="F83" i="69"/>
  <c r="F82" i="69"/>
  <c r="F81" i="69"/>
  <c r="F80" i="69"/>
  <c r="F79" i="69"/>
  <c r="F78" i="69"/>
  <c r="F77" i="69"/>
  <c r="F76" i="69"/>
  <c r="F75" i="69"/>
  <c r="F74" i="69"/>
  <c r="F73" i="69"/>
  <c r="F72" i="69"/>
  <c r="F71" i="69"/>
  <c r="F70" i="69"/>
  <c r="F69" i="69"/>
  <c r="F68" i="69"/>
  <c r="F67" i="69"/>
  <c r="F66" i="69"/>
  <c r="F65" i="69"/>
  <c r="F64" i="69"/>
  <c r="F63" i="69"/>
  <c r="F62" i="69"/>
  <c r="F61" i="69"/>
  <c r="F60" i="69"/>
  <c r="F59" i="69"/>
  <c r="F58" i="69"/>
  <c r="F57" i="69"/>
  <c r="F56" i="69"/>
  <c r="F55" i="69"/>
  <c r="F54" i="69"/>
  <c r="F53" i="69"/>
  <c r="F52" i="69"/>
  <c r="F51" i="69"/>
  <c r="F50" i="69"/>
  <c r="F49" i="69"/>
  <c r="F48" i="69"/>
  <c r="F47" i="69"/>
  <c r="F46" i="69"/>
  <c r="F45" i="69"/>
  <c r="F44" i="69"/>
  <c r="F43" i="69"/>
  <c r="F42" i="69"/>
  <c r="F41" i="69"/>
  <c r="F40" i="69"/>
  <c r="F39" i="69"/>
  <c r="F38" i="69"/>
  <c r="F37" i="69"/>
  <c r="F36" i="69"/>
  <c r="F35" i="69"/>
  <c r="F34" i="69"/>
  <c r="F33" i="69"/>
  <c r="F31" i="69"/>
  <c r="F30" i="69"/>
  <c r="F29" i="69"/>
  <c r="F28" i="69"/>
  <c r="F27" i="69"/>
  <c r="F26" i="69"/>
  <c r="F25" i="69"/>
  <c r="F24" i="69"/>
  <c r="F23" i="69"/>
  <c r="F22" i="69"/>
  <c r="F21" i="69"/>
  <c r="F20" i="69"/>
  <c r="F19" i="69"/>
  <c r="F18" i="69"/>
  <c r="F17" i="69"/>
  <c r="F16" i="69"/>
  <c r="F15" i="69"/>
  <c r="F14" i="69"/>
  <c r="F13" i="69"/>
  <c r="F12" i="69"/>
  <c r="F11" i="69"/>
  <c r="F10" i="69"/>
  <c r="F9" i="69"/>
  <c r="F8" i="69"/>
  <c r="F7" i="69"/>
  <c r="F6" i="69"/>
  <c r="F5" i="69"/>
  <c r="F4" i="69"/>
  <c r="F3" i="69"/>
  <c r="F2" i="69"/>
  <c r="C25" i="48" l="1"/>
  <c r="C26" i="48"/>
  <c r="C27" i="48"/>
  <c r="C28" i="48"/>
  <c r="C29" i="48"/>
  <c r="C30" i="48"/>
  <c r="C31" i="48"/>
  <c r="C32" i="48"/>
  <c r="C33" i="48"/>
  <c r="C34" i="48"/>
  <c r="C35" i="48"/>
  <c r="C36" i="48"/>
  <c r="C37" i="48"/>
  <c r="C38" i="48"/>
  <c r="C39" i="48"/>
  <c r="C40" i="48"/>
  <c r="C41" i="48"/>
  <c r="C42" i="48"/>
  <c r="C43" i="48"/>
  <c r="C44" i="48"/>
  <c r="C45" i="48"/>
  <c r="C46" i="48"/>
  <c r="C47" i="48"/>
  <c r="C48" i="48"/>
  <c r="C49" i="48"/>
  <c r="C50" i="48"/>
  <c r="C51" i="48"/>
  <c r="C52" i="48"/>
  <c r="C53" i="48"/>
  <c r="C54" i="48"/>
  <c r="C55" i="48"/>
  <c r="C56" i="48"/>
  <c r="C57" i="48"/>
  <c r="C58" i="48"/>
  <c r="C59" i="48"/>
  <c r="C60" i="48"/>
  <c r="C61" i="48"/>
  <c r="C62" i="48"/>
  <c r="C63" i="48"/>
  <c r="C64" i="48"/>
  <c r="C65" i="48"/>
  <c r="C66" i="48"/>
  <c r="C67" i="48"/>
  <c r="C68" i="48"/>
  <c r="C69" i="48"/>
  <c r="C70" i="48"/>
  <c r="C71" i="48"/>
  <c r="C72" i="48"/>
  <c r="C73" i="48"/>
  <c r="C74" i="48"/>
  <c r="C75" i="48"/>
  <c r="C76" i="48"/>
  <c r="C77" i="48"/>
  <c r="C78" i="48"/>
  <c r="C79" i="48"/>
  <c r="C80" i="48"/>
  <c r="C81" i="48"/>
  <c r="C82" i="48"/>
  <c r="C83" i="48"/>
  <c r="C84" i="48"/>
  <c r="C85" i="48"/>
  <c r="C86" i="48"/>
  <c r="C87" i="48"/>
  <c r="C88" i="48"/>
  <c r="C89" i="48"/>
  <c r="C90" i="48"/>
  <c r="C91" i="48"/>
  <c r="C92" i="48"/>
  <c r="C93" i="48"/>
  <c r="C94" i="48"/>
  <c r="C95" i="48"/>
  <c r="C96" i="48"/>
  <c r="C97" i="48"/>
  <c r="C98" i="48"/>
  <c r="C99" i="48"/>
  <c r="C100" i="48"/>
  <c r="C101" i="48"/>
  <c r="C102" i="48"/>
  <c r="C103" i="48"/>
  <c r="C104" i="48"/>
  <c r="C105" i="48"/>
  <c r="C106" i="48"/>
  <c r="C107" i="48"/>
  <c r="C108" i="48"/>
  <c r="C109" i="48"/>
  <c r="C110" i="48"/>
  <c r="C111" i="48"/>
  <c r="C112" i="48"/>
  <c r="C113" i="48"/>
  <c r="C114" i="48"/>
  <c r="C115" i="48"/>
  <c r="C116" i="48"/>
  <c r="C117" i="48"/>
  <c r="C118" i="48"/>
  <c r="C119" i="48"/>
  <c r="C120" i="48"/>
  <c r="C121" i="48"/>
  <c r="C122" i="48"/>
  <c r="C123" i="48"/>
  <c r="C124" i="48"/>
  <c r="C125" i="48"/>
  <c r="C126" i="48"/>
  <c r="C127" i="48"/>
  <c r="C128" i="48"/>
  <c r="C129" i="48"/>
  <c r="C130" i="48"/>
  <c r="C131" i="48"/>
  <c r="C132" i="48"/>
  <c r="C133" i="48"/>
  <c r="C134" i="48"/>
  <c r="C135" i="48"/>
  <c r="C136" i="48"/>
  <c r="C137" i="48"/>
  <c r="C138" i="48"/>
  <c r="C139" i="48"/>
  <c r="C140" i="48"/>
  <c r="C141" i="48"/>
  <c r="C142" i="48"/>
  <c r="C143" i="48"/>
  <c r="C144" i="48"/>
  <c r="C145" i="48"/>
  <c r="C146" i="48"/>
  <c r="C147" i="48"/>
  <c r="C148" i="48"/>
  <c r="C149" i="48"/>
  <c r="C150" i="48"/>
  <c r="C151" i="48"/>
  <c r="C152" i="48"/>
  <c r="C153" i="48"/>
  <c r="C154" i="48"/>
  <c r="C155" i="48"/>
  <c r="C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87" i="48"/>
  <c r="C188" i="48"/>
  <c r="C189" i="48"/>
  <c r="C190" i="48"/>
  <c r="C191" i="48"/>
  <c r="C192" i="48"/>
  <c r="C193" i="48"/>
  <c r="C194" i="48"/>
  <c r="C195" i="48"/>
  <c r="C196" i="48"/>
  <c r="C197" i="48"/>
  <c r="C198" i="48"/>
  <c r="C199" i="48"/>
  <c r="C200" i="48"/>
  <c r="C201" i="48"/>
  <c r="C202" i="48"/>
  <c r="C203" i="48"/>
  <c r="C204" i="48"/>
  <c r="C205" i="48"/>
  <c r="C206" i="48"/>
  <c r="C207" i="48"/>
  <c r="C208" i="48"/>
  <c r="C209" i="48"/>
  <c r="C210" i="48"/>
  <c r="C211" i="48"/>
  <c r="C212" i="48"/>
  <c r="C213" i="48"/>
  <c r="C214" i="48"/>
  <c r="C215" i="48"/>
  <c r="C216" i="48"/>
  <c r="C217" i="48"/>
  <c r="C218" i="48"/>
  <c r="C219" i="48"/>
  <c r="C220" i="48"/>
  <c r="C221" i="48"/>
  <c r="C222" i="48"/>
  <c r="C223" i="48"/>
  <c r="C224" i="48"/>
  <c r="C225" i="48"/>
  <c r="C226" i="48"/>
  <c r="C227" i="48"/>
  <c r="C228" i="48"/>
  <c r="C229" i="48"/>
  <c r="C230" i="48"/>
  <c r="C231" i="48"/>
  <c r="C232" i="48"/>
  <c r="C233" i="48"/>
  <c r="C234" i="48"/>
  <c r="C235" i="48"/>
  <c r="C236" i="48"/>
  <c r="C237" i="48"/>
  <c r="C238" i="48"/>
  <c r="C239" i="48"/>
  <c r="C240" i="48"/>
  <c r="C241" i="48"/>
  <c r="C242" i="48"/>
  <c r="C243" i="48"/>
  <c r="C244" i="48"/>
  <c r="C245" i="48"/>
  <c r="C246" i="48"/>
  <c r="C247" i="48"/>
  <c r="C248" i="48"/>
  <c r="C249" i="48"/>
  <c r="C250" i="48"/>
  <c r="C251" i="48"/>
  <c r="C252" i="48"/>
  <c r="C253" i="48"/>
  <c r="C254" i="48"/>
  <c r="C255" i="48"/>
  <c r="C256" i="48"/>
  <c r="C257" i="48"/>
  <c r="C258" i="48"/>
  <c r="C259" i="48"/>
  <c r="C260" i="48"/>
  <c r="C261" i="48"/>
  <c r="C262" i="48"/>
  <c r="C263" i="48"/>
  <c r="C264" i="48"/>
  <c r="C265" i="48"/>
  <c r="C266" i="48"/>
  <c r="C267" i="48"/>
  <c r="C268" i="48"/>
  <c r="C269" i="48"/>
  <c r="C270" i="48"/>
  <c r="C271" i="48"/>
  <c r="C272" i="48"/>
  <c r="C273" i="48"/>
  <c r="C274" i="48"/>
  <c r="C275" i="48"/>
  <c r="C276" i="48"/>
  <c r="C277" i="48"/>
  <c r="C278" i="48"/>
  <c r="C279" i="48"/>
  <c r="C280" i="48"/>
  <c r="C281" i="48"/>
  <c r="C282" i="48"/>
  <c r="C283" i="48"/>
  <c r="C284" i="48"/>
  <c r="C285" i="48"/>
  <c r="C286" i="48"/>
  <c r="C287" i="48"/>
  <c r="C288" i="48"/>
  <c r="C289" i="48"/>
  <c r="C290" i="48"/>
  <c r="C291" i="48"/>
  <c r="C292" i="48"/>
  <c r="C293" i="48"/>
  <c r="C294" i="48"/>
  <c r="C295" i="48"/>
  <c r="C296" i="48"/>
  <c r="C297" i="48"/>
  <c r="C298" i="48"/>
  <c r="C299" i="48"/>
  <c r="C300" i="48"/>
  <c r="C301" i="48"/>
  <c r="C302" i="48"/>
  <c r="C303" i="48"/>
  <c r="C304" i="48"/>
  <c r="C305" i="48"/>
  <c r="C306" i="48"/>
  <c r="C307" i="48"/>
  <c r="C308" i="48"/>
  <c r="C309" i="48"/>
  <c r="C310" i="48"/>
  <c r="C311" i="48"/>
  <c r="C312" i="48"/>
  <c r="C313" i="48"/>
  <c r="C314" i="48"/>
  <c r="C315" i="48"/>
  <c r="C316" i="48"/>
  <c r="C317" i="48"/>
  <c r="C318" i="48"/>
  <c r="C319" i="48"/>
  <c r="C320" i="48"/>
  <c r="C321" i="48"/>
  <c r="C322" i="48"/>
  <c r="C323" i="48"/>
  <c r="C324" i="48"/>
  <c r="C325" i="48"/>
  <c r="C326" i="48"/>
  <c r="C327" i="48"/>
  <c r="C328" i="48"/>
  <c r="C329" i="48"/>
  <c r="C330" i="48"/>
  <c r="C331" i="48"/>
  <c r="C332" i="48"/>
  <c r="C333" i="48"/>
  <c r="C334" i="48"/>
  <c r="C335" i="48"/>
  <c r="C336" i="48"/>
  <c r="C337" i="48"/>
  <c r="C338" i="48"/>
  <c r="C339" i="48"/>
  <c r="C340" i="48"/>
  <c r="C341" i="48"/>
  <c r="C342" i="48"/>
  <c r="C343" i="48"/>
  <c r="C344" i="48"/>
  <c r="C345" i="48"/>
  <c r="C346" i="48"/>
  <c r="C347" i="48"/>
  <c r="C348" i="48"/>
  <c r="C349" i="48"/>
  <c r="C350" i="48"/>
  <c r="C351" i="48"/>
  <c r="C352" i="48"/>
  <c r="C353" i="48"/>
  <c r="C354" i="48"/>
  <c r="C355" i="48"/>
  <c r="C356" i="48"/>
  <c r="C357" i="48"/>
  <c r="C358" i="48"/>
  <c r="C359" i="48"/>
  <c r="C360" i="48"/>
  <c r="C361" i="48"/>
  <c r="C362" i="48"/>
  <c r="C363" i="48"/>
  <c r="C364" i="48"/>
  <c r="C365" i="48"/>
  <c r="C366" i="48"/>
  <c r="C367" i="48"/>
  <c r="C368" i="48"/>
  <c r="C369" i="48"/>
  <c r="C370" i="48"/>
  <c r="C371" i="48"/>
  <c r="C372" i="48"/>
  <c r="C373" i="48"/>
  <c r="C374" i="48"/>
  <c r="C375" i="48"/>
  <c r="C376" i="48"/>
  <c r="C377" i="48"/>
  <c r="C378" i="48"/>
  <c r="C379" i="48"/>
  <c r="C380" i="48"/>
  <c r="C381" i="48"/>
  <c r="C382" i="48"/>
  <c r="C383" i="48"/>
  <c r="C384" i="48"/>
  <c r="C385" i="48"/>
  <c r="C386" i="48"/>
  <c r="C387" i="48"/>
  <c r="C388" i="48"/>
  <c r="C389" i="48"/>
  <c r="C390" i="48"/>
  <c r="C391" i="48"/>
  <c r="C392" i="48"/>
  <c r="C393" i="48"/>
  <c r="C394" i="48"/>
  <c r="C395" i="48"/>
  <c r="C396" i="48"/>
  <c r="C397" i="48"/>
  <c r="C398" i="48"/>
  <c r="C399" i="48"/>
  <c r="C400" i="48"/>
  <c r="C401" i="48"/>
  <c r="C402" i="48"/>
  <c r="C403" i="48"/>
  <c r="C404" i="48"/>
  <c r="C405" i="48"/>
  <c r="C406" i="48"/>
  <c r="C407" i="48"/>
  <c r="C408" i="48"/>
  <c r="C409" i="48"/>
  <c r="C410" i="48"/>
  <c r="C411" i="48"/>
  <c r="C412" i="48"/>
  <c r="C413" i="48"/>
  <c r="C414" i="48"/>
  <c r="C415" i="48"/>
  <c r="C416" i="48"/>
  <c r="C417" i="48"/>
  <c r="C418" i="48"/>
  <c r="C419" i="48"/>
  <c r="C420" i="48"/>
  <c r="C421" i="48"/>
  <c r="C422" i="48"/>
  <c r="C423" i="48"/>
  <c r="C424" i="48"/>
  <c r="C425" i="48"/>
  <c r="C426" i="48"/>
  <c r="C427" i="48"/>
  <c r="C428" i="48"/>
  <c r="C429" i="48"/>
  <c r="C430" i="48"/>
  <c r="C431" i="48"/>
  <c r="C432" i="48"/>
  <c r="C433" i="48"/>
  <c r="C434" i="48"/>
  <c r="C435" i="48"/>
  <c r="C436" i="48"/>
  <c r="C437" i="48"/>
  <c r="C438" i="48"/>
  <c r="C439" i="48"/>
  <c r="C440" i="48"/>
  <c r="C441" i="48"/>
  <c r="C442" i="48"/>
  <c r="C443" i="48"/>
  <c r="C444" i="48"/>
  <c r="C445" i="48"/>
  <c r="C446" i="48"/>
  <c r="C447" i="48"/>
  <c r="C448" i="48"/>
  <c r="C449" i="48"/>
  <c r="C450" i="48"/>
  <c r="C451" i="48"/>
  <c r="C452" i="48"/>
  <c r="C453" i="48"/>
  <c r="C454" i="48"/>
  <c r="C455" i="48"/>
  <c r="C456" i="48"/>
  <c r="C457" i="48"/>
  <c r="C458" i="48"/>
  <c r="C459" i="48"/>
  <c r="C460" i="48"/>
  <c r="C461" i="48"/>
  <c r="C462" i="48"/>
  <c r="C463" i="48"/>
  <c r="C464" i="48"/>
  <c r="C465" i="48"/>
  <c r="C466" i="48"/>
  <c r="C467" i="48"/>
  <c r="C468" i="48"/>
  <c r="C469" i="48"/>
  <c r="C470" i="48"/>
  <c r="C471" i="48"/>
  <c r="C472" i="48"/>
  <c r="C473" i="48"/>
  <c r="C474" i="48"/>
  <c r="C475" i="48"/>
  <c r="C476" i="48"/>
  <c r="C477" i="48"/>
  <c r="C478" i="48"/>
  <c r="C479" i="48"/>
  <c r="C480" i="48"/>
  <c r="C481" i="48"/>
  <c r="C482" i="48"/>
  <c r="C483" i="48"/>
  <c r="C484" i="48"/>
  <c r="C485" i="48"/>
  <c r="C486" i="48"/>
  <c r="C487" i="48"/>
  <c r="C488" i="48"/>
  <c r="C489" i="48"/>
  <c r="C490" i="48"/>
  <c r="C491" i="48"/>
  <c r="C492" i="48"/>
  <c r="C493" i="48"/>
  <c r="C494" i="48"/>
  <c r="C495" i="48"/>
  <c r="C496" i="48"/>
  <c r="C497" i="48"/>
  <c r="C498" i="48"/>
  <c r="C499" i="48"/>
  <c r="C500" i="48"/>
  <c r="C501" i="48"/>
  <c r="C502" i="48"/>
  <c r="C503" i="48"/>
  <c r="C504" i="48"/>
  <c r="C505" i="48"/>
  <c r="C506" i="48"/>
  <c r="C507" i="48"/>
  <c r="C508" i="48"/>
  <c r="C509" i="48"/>
  <c r="C510" i="48"/>
  <c r="C511" i="48"/>
  <c r="C512" i="48"/>
  <c r="C513" i="48"/>
  <c r="C514" i="48"/>
  <c r="C515" i="48"/>
  <c r="C516" i="48"/>
  <c r="C517" i="48"/>
  <c r="C518" i="48"/>
  <c r="C519" i="48"/>
  <c r="C520" i="48"/>
  <c r="C521" i="48"/>
  <c r="C522" i="48"/>
  <c r="C523" i="48"/>
  <c r="C27" i="26"/>
  <c r="C28" i="26"/>
  <c r="C29" i="26"/>
  <c r="C30" i="26"/>
  <c r="C31" i="26"/>
  <c r="C32" i="26"/>
  <c r="C33" i="26"/>
  <c r="C34" i="26"/>
  <c r="C35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C49" i="26"/>
  <c r="C50" i="26"/>
  <c r="C51" i="26"/>
  <c r="C52" i="26"/>
  <c r="C53" i="26"/>
  <c r="C54" i="26"/>
  <c r="C55" i="26"/>
  <c r="C56" i="26"/>
  <c r="C57" i="26"/>
  <c r="C58" i="26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C72" i="26"/>
  <c r="C73" i="26"/>
  <c r="C74" i="26"/>
  <c r="C75" i="26"/>
  <c r="C76" i="26"/>
  <c r="C77" i="26"/>
  <c r="C78" i="26"/>
  <c r="C79" i="26"/>
  <c r="C80" i="26"/>
  <c r="C81" i="26"/>
  <c r="C82" i="26"/>
  <c r="C83" i="26"/>
  <c r="C84" i="26"/>
  <c r="C85" i="26"/>
  <c r="C86" i="26"/>
  <c r="C87" i="26"/>
  <c r="C88" i="26"/>
  <c r="C89" i="26"/>
  <c r="C90" i="26"/>
  <c r="C91" i="26"/>
  <c r="C92" i="26"/>
  <c r="C93" i="26"/>
  <c r="C94" i="26"/>
  <c r="C95" i="26"/>
  <c r="C96" i="26"/>
  <c r="C97" i="26"/>
  <c r="C98" i="26"/>
  <c r="C99" i="26"/>
  <c r="C100" i="26"/>
  <c r="C101" i="26"/>
  <c r="C102" i="26"/>
  <c r="C103" i="26"/>
  <c r="C104" i="26"/>
  <c r="C105" i="26"/>
  <c r="C106" i="26"/>
  <c r="C107" i="26"/>
  <c r="C108" i="26"/>
  <c r="C109" i="26"/>
  <c r="C110" i="26"/>
  <c r="C111" i="26"/>
  <c r="C112" i="26"/>
  <c r="C113" i="26"/>
  <c r="C114" i="26"/>
  <c r="C115" i="26"/>
  <c r="C116" i="26"/>
  <c r="C117" i="26"/>
  <c r="C118" i="26"/>
  <c r="C119" i="26"/>
  <c r="C120" i="26"/>
  <c r="C121" i="26"/>
  <c r="C122" i="26"/>
  <c r="C123" i="26"/>
  <c r="C124" i="26"/>
  <c r="C125" i="26"/>
  <c r="C126" i="26"/>
  <c r="C127" i="26"/>
  <c r="C128" i="26"/>
  <c r="C129" i="26"/>
  <c r="C130" i="26"/>
  <c r="C131" i="26"/>
  <c r="C132" i="26"/>
  <c r="C133" i="26"/>
  <c r="C134" i="26"/>
  <c r="C135" i="26"/>
  <c r="C136" i="26"/>
  <c r="C137" i="26"/>
  <c r="C138" i="26"/>
  <c r="C139" i="26"/>
  <c r="C140" i="26"/>
  <c r="C141" i="26"/>
  <c r="C142" i="26"/>
  <c r="C143" i="26"/>
  <c r="C144" i="26"/>
  <c r="C145" i="26"/>
  <c r="C146" i="26"/>
  <c r="C147" i="26"/>
  <c r="C148" i="26"/>
  <c r="C149" i="26"/>
  <c r="C150" i="26"/>
  <c r="C151" i="26"/>
  <c r="C152" i="26"/>
  <c r="C153" i="26"/>
  <c r="C154" i="26"/>
  <c r="C155" i="26"/>
  <c r="C156" i="26"/>
  <c r="C157" i="26"/>
  <c r="C158" i="26"/>
  <c r="C159" i="26"/>
  <c r="C160" i="26"/>
  <c r="C161" i="26"/>
  <c r="C162" i="26"/>
  <c r="C163" i="26"/>
  <c r="C164" i="26"/>
  <c r="C165" i="26"/>
  <c r="C166" i="26"/>
  <c r="C167" i="26"/>
  <c r="C168" i="26"/>
  <c r="C169" i="26"/>
  <c r="C170" i="26"/>
  <c r="C171" i="26"/>
  <c r="C172" i="26"/>
  <c r="C173" i="26"/>
  <c r="C174" i="26"/>
  <c r="C175" i="26"/>
  <c r="C176" i="26"/>
  <c r="C177" i="26"/>
  <c r="C178" i="26"/>
  <c r="C179" i="26"/>
  <c r="C180" i="26"/>
  <c r="C181" i="26"/>
  <c r="C182" i="26"/>
  <c r="C183" i="26"/>
  <c r="C184" i="26"/>
  <c r="C185" i="26"/>
  <c r="C186" i="26"/>
  <c r="C187" i="26"/>
  <c r="C188" i="26"/>
  <c r="C189" i="26"/>
  <c r="C190" i="26"/>
  <c r="C191" i="26"/>
  <c r="C192" i="26"/>
  <c r="C193" i="26"/>
  <c r="C194" i="26"/>
  <c r="C195" i="26"/>
  <c r="C196" i="26"/>
  <c r="C197" i="26"/>
  <c r="C198" i="26"/>
  <c r="C199" i="26"/>
  <c r="C200" i="26"/>
  <c r="C201" i="26"/>
  <c r="C202" i="26"/>
  <c r="C203" i="26"/>
  <c r="C204" i="26"/>
  <c r="C205" i="26"/>
  <c r="C206" i="26"/>
  <c r="C207" i="26"/>
  <c r="C208" i="26"/>
  <c r="C209" i="26"/>
  <c r="C210" i="26"/>
  <c r="C211" i="26"/>
  <c r="C212" i="26"/>
  <c r="C213" i="26"/>
  <c r="C214" i="26"/>
  <c r="C215" i="26"/>
  <c r="C216" i="26"/>
  <c r="C217" i="26"/>
  <c r="C218" i="26"/>
  <c r="C219" i="26"/>
  <c r="C220" i="26"/>
  <c r="C221" i="26"/>
  <c r="C222" i="26"/>
  <c r="C223" i="26"/>
  <c r="C224" i="26"/>
  <c r="C225" i="26"/>
  <c r="C226" i="26"/>
  <c r="C227" i="26"/>
  <c r="C228" i="26"/>
  <c r="C229" i="26"/>
  <c r="C230" i="26"/>
  <c r="C231" i="26"/>
  <c r="C232" i="26"/>
  <c r="C233" i="26"/>
  <c r="C234" i="26"/>
  <c r="C235" i="26"/>
  <c r="C236" i="26"/>
  <c r="C237" i="26"/>
  <c r="C238" i="26"/>
  <c r="C239" i="26"/>
  <c r="C240" i="26"/>
  <c r="C241" i="26"/>
  <c r="C242" i="26"/>
  <c r="C243" i="26"/>
  <c r="C244" i="26"/>
  <c r="C245" i="26"/>
  <c r="C246" i="26"/>
  <c r="C247" i="26"/>
  <c r="C248" i="26"/>
  <c r="C249" i="26"/>
  <c r="C250" i="26"/>
  <c r="C251" i="26"/>
  <c r="C252" i="26"/>
  <c r="C253" i="26"/>
  <c r="C254" i="26"/>
  <c r="C255" i="26"/>
  <c r="C256" i="26"/>
  <c r="C257" i="26"/>
  <c r="C258" i="26"/>
  <c r="C259" i="26"/>
  <c r="C260" i="26"/>
  <c r="C261" i="26"/>
  <c r="C262" i="26"/>
  <c r="C263" i="26"/>
  <c r="C264" i="26"/>
  <c r="C265" i="26"/>
  <c r="C266" i="26"/>
  <c r="C267" i="26"/>
  <c r="C268" i="26"/>
  <c r="C269" i="26"/>
  <c r="C270" i="26"/>
  <c r="C271" i="26"/>
  <c r="C272" i="26"/>
  <c r="C273" i="26"/>
  <c r="C274" i="26"/>
  <c r="C275" i="26"/>
  <c r="C276" i="26"/>
  <c r="C277" i="26"/>
  <c r="C278" i="26"/>
  <c r="C279" i="26"/>
  <c r="C280" i="26"/>
  <c r="C281" i="26"/>
  <c r="C282" i="26"/>
  <c r="C283" i="26"/>
  <c r="C284" i="26"/>
  <c r="C285" i="26"/>
  <c r="C286" i="26"/>
  <c r="C287" i="26"/>
  <c r="C288" i="26"/>
  <c r="C289" i="26"/>
  <c r="C290" i="26"/>
  <c r="C291" i="26"/>
  <c r="C292" i="26"/>
  <c r="C293" i="26"/>
  <c r="C294" i="26"/>
  <c r="C295" i="26"/>
  <c r="C296" i="26"/>
  <c r="C297" i="26"/>
  <c r="C298" i="26"/>
  <c r="C299" i="26"/>
  <c r="C300" i="26"/>
  <c r="C301" i="26"/>
  <c r="C302" i="26"/>
  <c r="C303" i="26"/>
  <c r="C304" i="26"/>
  <c r="C305" i="26"/>
  <c r="C306" i="26"/>
  <c r="C307" i="26"/>
  <c r="C308" i="26"/>
  <c r="C309" i="26"/>
  <c r="C310" i="26"/>
  <c r="C311" i="26"/>
  <c r="C312" i="26"/>
  <c r="C313" i="26"/>
  <c r="C314" i="26"/>
  <c r="C315" i="26"/>
  <c r="C316" i="26"/>
  <c r="C317" i="26"/>
  <c r="C318" i="26"/>
  <c r="C319" i="26"/>
  <c r="C320" i="26"/>
  <c r="C321" i="26"/>
  <c r="C322" i="26"/>
  <c r="C323" i="26"/>
  <c r="C324" i="26"/>
  <c r="C325" i="26"/>
  <c r="C326" i="26"/>
  <c r="C327" i="26"/>
  <c r="C328" i="26"/>
  <c r="C329" i="26"/>
  <c r="C330" i="26"/>
  <c r="C331" i="26"/>
  <c r="C332" i="26"/>
  <c r="C333" i="26"/>
  <c r="C334" i="26"/>
  <c r="C335" i="26"/>
  <c r="C336" i="26"/>
  <c r="C337" i="26"/>
  <c r="C338" i="26"/>
  <c r="C339" i="26"/>
  <c r="C340" i="26"/>
  <c r="C341" i="26"/>
  <c r="C342" i="26"/>
  <c r="C343" i="26"/>
  <c r="C344" i="26"/>
  <c r="C345" i="26"/>
  <c r="C346" i="26"/>
  <c r="C347" i="26"/>
  <c r="C348" i="26"/>
  <c r="C349" i="26"/>
  <c r="C350" i="26"/>
  <c r="C351" i="26"/>
  <c r="C352" i="26"/>
  <c r="C353" i="26"/>
  <c r="C354" i="26"/>
  <c r="C355" i="26"/>
  <c r="C356" i="26"/>
  <c r="C357" i="26"/>
  <c r="C358" i="26"/>
  <c r="C359" i="26"/>
  <c r="C360" i="26"/>
  <c r="C361" i="26"/>
  <c r="C362" i="26"/>
  <c r="C363" i="26"/>
  <c r="C364" i="26"/>
  <c r="C365" i="26"/>
  <c r="C366" i="26"/>
  <c r="C367" i="26"/>
  <c r="C368" i="26"/>
  <c r="C369" i="26"/>
  <c r="C370" i="26"/>
  <c r="C371" i="26"/>
  <c r="C372" i="26"/>
  <c r="C373" i="26"/>
  <c r="C374" i="26"/>
  <c r="C375" i="26"/>
  <c r="C376" i="26"/>
  <c r="C377" i="26"/>
  <c r="C378" i="26"/>
  <c r="C379" i="26"/>
  <c r="C380" i="26"/>
  <c r="C381" i="26"/>
  <c r="C382" i="26"/>
  <c r="C383" i="26"/>
  <c r="C384" i="26"/>
  <c r="C385" i="26"/>
  <c r="C386" i="26"/>
  <c r="C387" i="26"/>
  <c r="C388" i="26"/>
  <c r="C389" i="26"/>
  <c r="C390" i="26"/>
  <c r="C391" i="26"/>
  <c r="C392" i="26"/>
  <c r="C393" i="26"/>
  <c r="C394" i="26"/>
  <c r="C395" i="26"/>
  <c r="C396" i="26"/>
  <c r="C397" i="26"/>
  <c r="C398" i="26"/>
  <c r="C399" i="26"/>
  <c r="C400" i="26"/>
  <c r="C401" i="26"/>
  <c r="C402" i="26"/>
  <c r="C403" i="26"/>
  <c r="C404" i="26"/>
  <c r="C405" i="26"/>
  <c r="C406" i="26"/>
  <c r="C407" i="26"/>
  <c r="C408" i="26"/>
  <c r="C409" i="26"/>
  <c r="C410" i="26"/>
  <c r="C411" i="26"/>
  <c r="C412" i="26"/>
  <c r="C413" i="26"/>
  <c r="C414" i="26"/>
  <c r="C415" i="26"/>
  <c r="C416" i="26"/>
  <c r="C417" i="26"/>
  <c r="C418" i="26"/>
  <c r="C419" i="26"/>
  <c r="C420" i="26"/>
  <c r="C421" i="26"/>
  <c r="C422" i="26"/>
  <c r="C423" i="26"/>
  <c r="C424" i="26"/>
  <c r="C425" i="26"/>
  <c r="C426" i="26"/>
  <c r="C427" i="26"/>
  <c r="C428" i="26"/>
  <c r="C429" i="26"/>
  <c r="C430" i="26"/>
  <c r="C431" i="26"/>
  <c r="C432" i="26"/>
  <c r="C433" i="26"/>
  <c r="C434" i="26"/>
  <c r="C435" i="26"/>
  <c r="C436" i="26"/>
  <c r="C437" i="26"/>
  <c r="C438" i="26"/>
  <c r="C439" i="26"/>
  <c r="C440" i="26"/>
  <c r="C441" i="26"/>
  <c r="C442" i="26"/>
  <c r="C443" i="26"/>
  <c r="C444" i="26"/>
  <c r="C445" i="26"/>
  <c r="C446" i="26"/>
  <c r="C447" i="26"/>
  <c r="C448" i="26"/>
  <c r="C449" i="26"/>
  <c r="C450" i="26"/>
  <c r="C451" i="26"/>
  <c r="C452" i="26"/>
  <c r="C453" i="26"/>
  <c r="C454" i="26"/>
  <c r="C455" i="26"/>
  <c r="C456" i="26"/>
  <c r="C457" i="26"/>
  <c r="C458" i="26"/>
  <c r="C459" i="26"/>
  <c r="C460" i="26"/>
  <c r="C461" i="26"/>
  <c r="C462" i="26"/>
  <c r="C463" i="26"/>
  <c r="C464" i="26"/>
  <c r="C465" i="26"/>
  <c r="C466" i="26"/>
  <c r="C467" i="26"/>
  <c r="C468" i="26"/>
  <c r="C469" i="26"/>
  <c r="C470" i="26"/>
  <c r="C471" i="26"/>
  <c r="C472" i="26"/>
  <c r="C473" i="26"/>
  <c r="C474" i="26"/>
  <c r="C475" i="26"/>
  <c r="C476" i="26"/>
  <c r="C477" i="26"/>
  <c r="C478" i="26"/>
  <c r="C479" i="26"/>
  <c r="C480" i="26"/>
  <c r="C481" i="26"/>
  <c r="C482" i="26"/>
  <c r="C483" i="26"/>
  <c r="C484" i="26"/>
  <c r="C485" i="26"/>
  <c r="C486" i="26"/>
  <c r="C487" i="26"/>
  <c r="C488" i="26"/>
  <c r="C489" i="26"/>
  <c r="C490" i="26"/>
  <c r="C491" i="26"/>
  <c r="C492" i="26"/>
  <c r="C493" i="26"/>
  <c r="C494" i="26"/>
  <c r="C495" i="26"/>
  <c r="C496" i="26"/>
  <c r="C497" i="26"/>
  <c r="C498" i="26"/>
  <c r="C499" i="26"/>
  <c r="C500" i="26"/>
  <c r="C501" i="26"/>
  <c r="C502" i="26"/>
  <c r="C503" i="26"/>
  <c r="C504" i="26"/>
  <c r="C505" i="26"/>
  <c r="C506" i="26"/>
  <c r="C507" i="26"/>
  <c r="C508" i="26"/>
  <c r="C509" i="26"/>
  <c r="C510" i="26"/>
  <c r="C511" i="26"/>
  <c r="C512" i="26"/>
  <c r="C513" i="26"/>
  <c r="C514" i="26"/>
  <c r="C515" i="26"/>
  <c r="C516" i="26"/>
  <c r="C517" i="26"/>
  <c r="C518" i="26"/>
  <c r="C519" i="26"/>
  <c r="C520" i="26"/>
  <c r="C521" i="26"/>
  <c r="C522" i="26"/>
  <c r="C523" i="26"/>
  <c r="C524" i="26"/>
  <c r="C525" i="26"/>
  <c r="C192" i="23"/>
  <c r="C193" i="23"/>
  <c r="C194" i="23"/>
  <c r="C195" i="23"/>
  <c r="C196" i="23"/>
  <c r="C197" i="23"/>
  <c r="C198" i="23"/>
  <c r="C199" i="23"/>
  <c r="C200" i="23"/>
  <c r="C201" i="23"/>
  <c r="C202" i="23"/>
  <c r="C203" i="23"/>
  <c r="C204" i="23"/>
  <c r="C205" i="23"/>
  <c r="C206" i="23"/>
  <c r="C207" i="23"/>
  <c r="C208" i="23"/>
  <c r="C209" i="23"/>
  <c r="C210" i="23"/>
  <c r="C211" i="23"/>
  <c r="C212" i="23"/>
  <c r="C213" i="23"/>
  <c r="C214" i="23"/>
  <c r="C215" i="23"/>
  <c r="C216" i="23"/>
  <c r="C217" i="23"/>
  <c r="C218" i="23"/>
  <c r="C219" i="23"/>
  <c r="C220" i="23"/>
  <c r="C221" i="23"/>
  <c r="C222" i="23"/>
  <c r="C223" i="23"/>
  <c r="C224" i="23"/>
  <c r="C225" i="23"/>
  <c r="C226" i="23"/>
  <c r="C227" i="23"/>
  <c r="C228" i="23"/>
  <c r="C229" i="23"/>
  <c r="C230" i="23"/>
  <c r="C231" i="23"/>
  <c r="C232" i="23"/>
  <c r="C233" i="23"/>
  <c r="C234" i="23"/>
  <c r="C235" i="23"/>
  <c r="C236" i="23"/>
  <c r="C237" i="23"/>
  <c r="C238" i="23"/>
  <c r="C239" i="23"/>
  <c r="C240" i="23"/>
  <c r="C241" i="23"/>
  <c r="C242" i="23"/>
  <c r="C243" i="23"/>
  <c r="C244" i="23"/>
  <c r="C245" i="23"/>
  <c r="C246" i="23"/>
  <c r="C247" i="23"/>
  <c r="C248" i="23"/>
  <c r="C249" i="23"/>
  <c r="C250" i="23"/>
  <c r="C251" i="23"/>
  <c r="C252" i="23"/>
  <c r="C253" i="23"/>
  <c r="C254" i="23"/>
  <c r="C255" i="23"/>
  <c r="C256" i="23"/>
  <c r="C257" i="23"/>
  <c r="C258" i="23"/>
  <c r="C259" i="23"/>
  <c r="C260" i="23"/>
  <c r="C261" i="23"/>
  <c r="C262" i="23"/>
  <c r="C263" i="23"/>
  <c r="C264" i="23"/>
  <c r="C265" i="23"/>
  <c r="C266" i="23"/>
  <c r="C267" i="23"/>
  <c r="C268" i="23"/>
  <c r="C269" i="23"/>
  <c r="C270" i="23"/>
  <c r="C271" i="23"/>
  <c r="C272" i="23"/>
  <c r="C273" i="23"/>
  <c r="C274" i="23"/>
  <c r="C275" i="23"/>
  <c r="C27" i="23"/>
  <c r="C28" i="23"/>
  <c r="C29" i="23"/>
  <c r="C30" i="23"/>
  <c r="C31" i="23"/>
  <c r="C32" i="23"/>
  <c r="C33" i="23"/>
  <c r="C34" i="23"/>
  <c r="C35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C49" i="23"/>
  <c r="C50" i="23"/>
  <c r="C51" i="23"/>
  <c r="C52" i="23"/>
  <c r="C53" i="23"/>
  <c r="C54" i="23"/>
  <c r="C55" i="23"/>
  <c r="C56" i="23"/>
  <c r="C57" i="23"/>
  <c r="C58" i="23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C72" i="23"/>
  <c r="C73" i="23"/>
  <c r="C74" i="23"/>
  <c r="C75" i="23"/>
  <c r="C76" i="23"/>
  <c r="C77" i="23"/>
  <c r="C78" i="23"/>
  <c r="C79" i="23"/>
  <c r="C80" i="23"/>
  <c r="C81" i="23"/>
  <c r="C82" i="23"/>
  <c r="C83" i="23"/>
  <c r="C84" i="23"/>
  <c r="C85" i="23"/>
  <c r="C86" i="23"/>
  <c r="C87" i="23"/>
  <c r="C88" i="23"/>
  <c r="C89" i="23"/>
  <c r="C90" i="23"/>
  <c r="C91" i="23"/>
  <c r="C92" i="23"/>
  <c r="C93" i="23"/>
  <c r="C94" i="23"/>
  <c r="C95" i="23"/>
  <c r="C96" i="23"/>
  <c r="C97" i="23"/>
  <c r="C98" i="23"/>
  <c r="C99" i="23"/>
  <c r="C100" i="23"/>
  <c r="C101" i="23"/>
  <c r="C102" i="23"/>
  <c r="C103" i="23"/>
  <c r="C104" i="23"/>
  <c r="C105" i="23"/>
  <c r="C106" i="23"/>
  <c r="C107" i="23"/>
  <c r="C108" i="23"/>
  <c r="C109" i="23"/>
  <c r="C110" i="23"/>
  <c r="C111" i="23"/>
  <c r="C112" i="23"/>
  <c r="C113" i="23"/>
  <c r="C114" i="23"/>
  <c r="C115" i="23"/>
  <c r="C116" i="23"/>
  <c r="C117" i="23"/>
  <c r="C118" i="23"/>
  <c r="C119" i="23"/>
  <c r="C120" i="23"/>
  <c r="C121" i="23"/>
  <c r="C122" i="23"/>
  <c r="C123" i="23"/>
  <c r="C124" i="23"/>
  <c r="C125" i="23"/>
  <c r="C126" i="23"/>
  <c r="C127" i="23"/>
  <c r="C128" i="23"/>
  <c r="C129" i="23"/>
  <c r="C130" i="23"/>
  <c r="C131" i="23"/>
  <c r="C132" i="23"/>
  <c r="C133" i="23"/>
  <c r="C134" i="23"/>
  <c r="C135" i="23"/>
  <c r="C136" i="23"/>
  <c r="C137" i="23"/>
  <c r="C138" i="23"/>
  <c r="C139" i="23"/>
  <c r="C140" i="23"/>
  <c r="C141" i="23"/>
  <c r="C142" i="23"/>
  <c r="C143" i="23"/>
  <c r="C144" i="23"/>
  <c r="C145" i="23"/>
  <c r="C146" i="23"/>
  <c r="C147" i="23"/>
  <c r="C148" i="23"/>
  <c r="C149" i="23"/>
  <c r="C150" i="23"/>
  <c r="C151" i="23"/>
  <c r="C152" i="23"/>
  <c r="C153" i="23"/>
  <c r="C154" i="23"/>
  <c r="C155" i="23"/>
  <c r="C156" i="23"/>
  <c r="C157" i="23"/>
  <c r="C158" i="23"/>
  <c r="C159" i="23"/>
  <c r="C160" i="23"/>
  <c r="C161" i="23"/>
  <c r="C162" i="23"/>
  <c r="C163" i="23"/>
  <c r="C164" i="23"/>
  <c r="C165" i="23"/>
  <c r="C166" i="23"/>
  <c r="C167" i="23"/>
  <c r="C168" i="23"/>
  <c r="C169" i="23"/>
  <c r="C170" i="23"/>
  <c r="C171" i="23"/>
  <c r="C172" i="23"/>
  <c r="C173" i="23"/>
  <c r="C174" i="23"/>
  <c r="C175" i="23"/>
  <c r="C176" i="23"/>
  <c r="C177" i="23"/>
  <c r="C178" i="23"/>
  <c r="C179" i="23"/>
  <c r="C180" i="23"/>
  <c r="C181" i="23"/>
  <c r="C182" i="23"/>
  <c r="C183" i="23"/>
  <c r="C184" i="23"/>
  <c r="C185" i="23"/>
  <c r="C186" i="23"/>
  <c r="C187" i="23"/>
  <c r="C188" i="23"/>
  <c r="C189" i="23"/>
  <c r="C190" i="23"/>
  <c r="C191" i="23"/>
  <c r="M3" i="68"/>
  <c r="C125" i="68"/>
  <c r="C124" i="68"/>
  <c r="C123" i="68"/>
  <c r="C122" i="68"/>
  <c r="C121" i="68"/>
  <c r="C120" i="68"/>
  <c r="C119" i="68"/>
  <c r="C118" i="68"/>
  <c r="C117" i="68"/>
  <c r="C116" i="68"/>
  <c r="C115" i="68"/>
  <c r="C114" i="68"/>
  <c r="C113" i="68"/>
  <c r="C112" i="68"/>
  <c r="C111" i="68"/>
  <c r="C110" i="68"/>
  <c r="C109" i="68"/>
  <c r="C108" i="68"/>
  <c r="C107" i="68"/>
  <c r="C106" i="68"/>
  <c r="C105" i="68"/>
  <c r="C104" i="68"/>
  <c r="C103" i="68"/>
  <c r="C102" i="68"/>
  <c r="C101" i="68"/>
  <c r="C100" i="68"/>
  <c r="C99" i="68"/>
  <c r="C98" i="68"/>
  <c r="C97" i="68"/>
  <c r="C96" i="68"/>
  <c r="C95" i="68"/>
  <c r="C94" i="68"/>
  <c r="C93" i="68"/>
  <c r="C92" i="68"/>
  <c r="C91" i="68"/>
  <c r="C90" i="68"/>
  <c r="C89" i="68"/>
  <c r="C88" i="68"/>
  <c r="C87" i="68"/>
  <c r="C86" i="68"/>
  <c r="C85" i="68"/>
  <c r="C84" i="68"/>
  <c r="C83" i="68"/>
  <c r="C82" i="68"/>
  <c r="C81" i="68"/>
  <c r="C80" i="68"/>
  <c r="C79" i="68"/>
  <c r="C78" i="68"/>
  <c r="C77" i="68"/>
  <c r="C76" i="68"/>
  <c r="C75" i="68"/>
  <c r="C74" i="68"/>
  <c r="C73" i="68"/>
  <c r="C72" i="68"/>
  <c r="C71" i="68"/>
  <c r="C70" i="68"/>
  <c r="C69" i="68"/>
  <c r="C68" i="68"/>
  <c r="C67" i="68"/>
  <c r="C66" i="68"/>
  <c r="C65" i="68"/>
  <c r="C64" i="68"/>
  <c r="C63" i="68"/>
  <c r="C62" i="68"/>
  <c r="C61" i="68"/>
  <c r="C60" i="68"/>
  <c r="C59" i="68"/>
  <c r="C58" i="68"/>
  <c r="C57" i="68"/>
  <c r="C56" i="68"/>
  <c r="C55" i="68"/>
  <c r="C54" i="68"/>
  <c r="C53" i="68"/>
  <c r="C52" i="68"/>
  <c r="C51" i="68"/>
  <c r="C50" i="68"/>
  <c r="C49" i="68"/>
  <c r="C48" i="68"/>
  <c r="C47" i="68"/>
  <c r="C46" i="68"/>
  <c r="C45" i="68"/>
  <c r="C44" i="68"/>
  <c r="C43" i="68"/>
  <c r="C42" i="68"/>
  <c r="C41" i="68"/>
  <c r="C40" i="68"/>
  <c r="C39" i="68"/>
  <c r="C38" i="68"/>
  <c r="C37" i="68"/>
  <c r="C36" i="68"/>
  <c r="C35" i="68"/>
  <c r="C34" i="68"/>
  <c r="C33" i="68"/>
  <c r="C32" i="68"/>
  <c r="C31" i="68"/>
  <c r="C30" i="68"/>
  <c r="C29" i="68"/>
  <c r="C28" i="68"/>
  <c r="C27" i="68"/>
  <c r="C26" i="68"/>
  <c r="C25" i="68"/>
  <c r="C21" i="68"/>
  <c r="D21" i="68" s="1"/>
  <c r="C20" i="68"/>
  <c r="D20" i="68" s="1"/>
  <c r="C19" i="68"/>
  <c r="D19" i="68" s="1"/>
  <c r="C18" i="68"/>
  <c r="D18" i="68" s="1"/>
  <c r="C17" i="68"/>
  <c r="D17" i="68" s="1"/>
  <c r="C16" i="68"/>
  <c r="D16" i="68" s="1"/>
  <c r="C15" i="68"/>
  <c r="D15" i="68" s="1"/>
  <c r="C14" i="68"/>
  <c r="D14" i="68" s="1"/>
  <c r="C13" i="68"/>
  <c r="D13" i="68" s="1"/>
  <c r="C12" i="68"/>
  <c r="D12" i="68" s="1"/>
  <c r="C11" i="68"/>
  <c r="D11" i="68" s="1"/>
  <c r="C10" i="68"/>
  <c r="D10" i="68" s="1"/>
  <c r="C9" i="68"/>
  <c r="D9" i="68" s="1"/>
  <c r="C8" i="68"/>
  <c r="D8" i="68" s="1"/>
  <c r="C7" i="68"/>
  <c r="D7" i="68" s="1"/>
  <c r="C6" i="68"/>
  <c r="D6" i="68" s="1"/>
  <c r="C5" i="68"/>
  <c r="D5" i="68" s="1"/>
  <c r="C4" i="68"/>
  <c r="D4" i="68" s="1"/>
  <c r="C3" i="68"/>
  <c r="D3" i="68" s="1"/>
  <c r="C2" i="68"/>
  <c r="D2" i="68" s="1"/>
  <c r="M3" i="52"/>
  <c r="C123" i="52"/>
  <c r="C122" i="52"/>
  <c r="C121" i="52"/>
  <c r="C120" i="52"/>
  <c r="C119" i="52"/>
  <c r="C118" i="52"/>
  <c r="C117" i="52"/>
  <c r="C116" i="52"/>
  <c r="C115" i="52"/>
  <c r="C114" i="52"/>
  <c r="C113" i="52"/>
  <c r="C112" i="52"/>
  <c r="C111" i="52"/>
  <c r="C110" i="52"/>
  <c r="C109" i="52"/>
  <c r="C108" i="52"/>
  <c r="C107" i="52"/>
  <c r="C106" i="52"/>
  <c r="C105" i="52"/>
  <c r="C104" i="52"/>
  <c r="C103" i="52"/>
  <c r="C102" i="52"/>
  <c r="C101" i="52"/>
  <c r="C100" i="52"/>
  <c r="C99" i="52"/>
  <c r="C98" i="52"/>
  <c r="C97" i="52"/>
  <c r="C96" i="52"/>
  <c r="C95" i="52"/>
  <c r="C94" i="52"/>
  <c r="C93" i="52"/>
  <c r="C92" i="52"/>
  <c r="C91" i="52"/>
  <c r="C90" i="52"/>
  <c r="C89" i="52"/>
  <c r="C88" i="52"/>
  <c r="C87" i="52"/>
  <c r="C86" i="52"/>
  <c r="C85" i="52"/>
  <c r="C84" i="52"/>
  <c r="C83" i="52"/>
  <c r="C82" i="52"/>
  <c r="C81" i="52"/>
  <c r="C80" i="52"/>
  <c r="C79" i="52"/>
  <c r="C78" i="52"/>
  <c r="C77" i="52"/>
  <c r="C76" i="52"/>
  <c r="C75" i="52"/>
  <c r="C74" i="52"/>
  <c r="C73" i="52"/>
  <c r="C72" i="52"/>
  <c r="C71" i="52"/>
  <c r="C70" i="52"/>
  <c r="C69" i="52"/>
  <c r="C68" i="52"/>
  <c r="C67" i="52"/>
  <c r="C66" i="52"/>
  <c r="C65" i="52"/>
  <c r="C64" i="52"/>
  <c r="C63" i="52"/>
  <c r="C62" i="52"/>
  <c r="C61" i="52"/>
  <c r="C60" i="52"/>
  <c r="C59" i="52"/>
  <c r="C58" i="52"/>
  <c r="C57" i="52"/>
  <c r="C56" i="52"/>
  <c r="C55" i="52"/>
  <c r="C54" i="52"/>
  <c r="C53" i="52"/>
  <c r="C52" i="52"/>
  <c r="C51" i="52"/>
  <c r="C50" i="52"/>
  <c r="C49" i="52"/>
  <c r="C48" i="52"/>
  <c r="C47" i="52"/>
  <c r="C46" i="52"/>
  <c r="C45" i="52"/>
  <c r="C44" i="52"/>
  <c r="C43" i="52"/>
  <c r="C42" i="52"/>
  <c r="C41" i="52"/>
  <c r="C40" i="52"/>
  <c r="C39" i="52"/>
  <c r="C38" i="52"/>
  <c r="C37" i="52"/>
  <c r="C36" i="52"/>
  <c r="C35" i="52"/>
  <c r="C34" i="52"/>
  <c r="C33" i="52"/>
  <c r="C32" i="52"/>
  <c r="C31" i="52"/>
  <c r="C30" i="52"/>
  <c r="C29" i="52"/>
  <c r="C28" i="52"/>
  <c r="C27" i="52"/>
  <c r="C26" i="52"/>
  <c r="C25" i="52"/>
  <c r="C24" i="52"/>
  <c r="C23" i="52"/>
  <c r="C19" i="52"/>
  <c r="D19" i="52" s="1"/>
  <c r="C18" i="52"/>
  <c r="D18" i="52" s="1"/>
  <c r="C17" i="52"/>
  <c r="D17" i="52" s="1"/>
  <c r="C16" i="52"/>
  <c r="D16" i="52" s="1"/>
  <c r="C15" i="52"/>
  <c r="D15" i="52" s="1"/>
  <c r="C14" i="52"/>
  <c r="D14" i="52" s="1"/>
  <c r="C13" i="52"/>
  <c r="D13" i="52" s="1"/>
  <c r="C12" i="52"/>
  <c r="D12" i="52" s="1"/>
  <c r="C11" i="52"/>
  <c r="D11" i="52" s="1"/>
  <c r="C10" i="52"/>
  <c r="D10" i="52" s="1"/>
  <c r="C9" i="52"/>
  <c r="D9" i="52" s="1"/>
  <c r="C8" i="52"/>
  <c r="D8" i="52" s="1"/>
  <c r="C7" i="52"/>
  <c r="D7" i="52" s="1"/>
  <c r="C6" i="52"/>
  <c r="D6" i="52" s="1"/>
  <c r="C5" i="52"/>
  <c r="D5" i="52" s="1"/>
  <c r="C4" i="52"/>
  <c r="D4" i="52" s="1"/>
  <c r="C3" i="52"/>
  <c r="D3" i="52" s="1"/>
  <c r="C2" i="52"/>
  <c r="D2" i="52" s="1"/>
  <c r="M3" i="48"/>
  <c r="C24" i="48"/>
  <c r="C23" i="48"/>
  <c r="C19" i="48"/>
  <c r="D19" i="48" s="1"/>
  <c r="C18" i="48"/>
  <c r="D18" i="48" s="1"/>
  <c r="C17" i="48"/>
  <c r="D17" i="48" s="1"/>
  <c r="C16" i="48"/>
  <c r="D16" i="48" s="1"/>
  <c r="C15" i="48"/>
  <c r="D15" i="48" s="1"/>
  <c r="C14" i="48"/>
  <c r="D14" i="48" s="1"/>
  <c r="C13" i="48"/>
  <c r="D13" i="48" s="1"/>
  <c r="C12" i="48"/>
  <c r="D12" i="48" s="1"/>
  <c r="C11" i="48"/>
  <c r="D11" i="48" s="1"/>
  <c r="C10" i="48"/>
  <c r="D10" i="48" s="1"/>
  <c r="C9" i="48"/>
  <c r="D9" i="48" s="1"/>
  <c r="C8" i="48"/>
  <c r="D8" i="48" s="1"/>
  <c r="C7" i="48"/>
  <c r="D7" i="48" s="1"/>
  <c r="C6" i="48"/>
  <c r="D6" i="48" s="1"/>
  <c r="C5" i="48"/>
  <c r="D5" i="48" s="1"/>
  <c r="C4" i="48"/>
  <c r="D4" i="48" s="1"/>
  <c r="C3" i="48"/>
  <c r="D3" i="48" s="1"/>
  <c r="C2" i="48"/>
  <c r="D2" i="48" s="1"/>
  <c r="M3" i="42"/>
  <c r="C122" i="42"/>
  <c r="C121" i="42"/>
  <c r="C120" i="42"/>
  <c r="C119" i="42"/>
  <c r="C118" i="42"/>
  <c r="C117" i="42"/>
  <c r="C116" i="42"/>
  <c r="C115" i="42"/>
  <c r="C114" i="42"/>
  <c r="C113" i="42"/>
  <c r="C112" i="42"/>
  <c r="C111" i="42"/>
  <c r="C110" i="42"/>
  <c r="C109" i="42"/>
  <c r="C108" i="42"/>
  <c r="C107" i="42"/>
  <c r="C106" i="42"/>
  <c r="C105" i="42"/>
  <c r="C104" i="42"/>
  <c r="C103" i="42"/>
  <c r="C102" i="42"/>
  <c r="C101" i="42"/>
  <c r="C100" i="42"/>
  <c r="C99" i="42"/>
  <c r="C98" i="42"/>
  <c r="C97" i="42"/>
  <c r="C96" i="42"/>
  <c r="C95" i="42"/>
  <c r="C94" i="42"/>
  <c r="C93" i="42"/>
  <c r="C92" i="42"/>
  <c r="C91" i="42"/>
  <c r="C90" i="42"/>
  <c r="C89" i="42"/>
  <c r="C88" i="42"/>
  <c r="C87" i="42"/>
  <c r="C86" i="42"/>
  <c r="C85" i="42"/>
  <c r="C84" i="42"/>
  <c r="C83" i="42"/>
  <c r="C82" i="42"/>
  <c r="C81" i="42"/>
  <c r="C80" i="42"/>
  <c r="C79" i="42"/>
  <c r="C78" i="42"/>
  <c r="C77" i="42"/>
  <c r="C76" i="42"/>
  <c r="C75" i="42"/>
  <c r="C74" i="42"/>
  <c r="C73" i="42"/>
  <c r="C72" i="42"/>
  <c r="C71" i="42"/>
  <c r="C70" i="42"/>
  <c r="C69" i="42"/>
  <c r="C68" i="42"/>
  <c r="C67" i="42"/>
  <c r="C66" i="42"/>
  <c r="C65" i="42"/>
  <c r="C64" i="42"/>
  <c r="C63" i="42"/>
  <c r="C62" i="42"/>
  <c r="C61" i="42"/>
  <c r="C60" i="42"/>
  <c r="C59" i="42"/>
  <c r="C58" i="42"/>
  <c r="C57" i="42"/>
  <c r="C56" i="42"/>
  <c r="C55" i="42"/>
  <c r="C54" i="42"/>
  <c r="C53" i="42"/>
  <c r="C52" i="42"/>
  <c r="C51" i="42"/>
  <c r="C50" i="42"/>
  <c r="C49" i="42"/>
  <c r="C48" i="42"/>
  <c r="C47" i="42"/>
  <c r="C46" i="42"/>
  <c r="C45" i="42"/>
  <c r="C44" i="42"/>
  <c r="C43" i="42"/>
  <c r="C42" i="42"/>
  <c r="C41" i="42"/>
  <c r="C40" i="42"/>
  <c r="C39" i="42"/>
  <c r="C38" i="42"/>
  <c r="C37" i="42"/>
  <c r="C36" i="42"/>
  <c r="C35" i="42"/>
  <c r="C34" i="42"/>
  <c r="C33" i="42"/>
  <c r="C32" i="42"/>
  <c r="C31" i="42"/>
  <c r="C30" i="42"/>
  <c r="C29" i="42"/>
  <c r="C28" i="42"/>
  <c r="C27" i="42"/>
  <c r="C26" i="42"/>
  <c r="C25" i="42"/>
  <c r="C24" i="42"/>
  <c r="C23" i="42"/>
  <c r="C22" i="42"/>
  <c r="C18" i="42"/>
  <c r="D18" i="42" s="1"/>
  <c r="C17" i="42"/>
  <c r="D17" i="42" s="1"/>
  <c r="C16" i="42"/>
  <c r="D16" i="42" s="1"/>
  <c r="C15" i="42"/>
  <c r="D15" i="42" s="1"/>
  <c r="C14" i="42"/>
  <c r="D14" i="42" s="1"/>
  <c r="C13" i="42"/>
  <c r="D13" i="42" s="1"/>
  <c r="C12" i="42"/>
  <c r="D12" i="42" s="1"/>
  <c r="C11" i="42"/>
  <c r="D11" i="42" s="1"/>
  <c r="C10" i="42"/>
  <c r="D10" i="42" s="1"/>
  <c r="C9" i="42"/>
  <c r="D9" i="42" s="1"/>
  <c r="C8" i="42"/>
  <c r="D8" i="42" s="1"/>
  <c r="C7" i="42"/>
  <c r="D7" i="42" s="1"/>
  <c r="C6" i="42"/>
  <c r="D6" i="42" s="1"/>
  <c r="C5" i="42"/>
  <c r="D5" i="42" s="1"/>
  <c r="C4" i="42"/>
  <c r="D4" i="42" s="1"/>
  <c r="C3" i="42"/>
  <c r="D3" i="42" s="1"/>
  <c r="C2" i="42"/>
  <c r="D2" i="42" s="1"/>
  <c r="M3" i="34"/>
  <c r="C123" i="34"/>
  <c r="C122" i="34"/>
  <c r="C121" i="34"/>
  <c r="C120" i="34"/>
  <c r="C119" i="34"/>
  <c r="C118" i="34"/>
  <c r="C117" i="34"/>
  <c r="C116" i="34"/>
  <c r="C115" i="34"/>
  <c r="C114" i="34"/>
  <c r="C113" i="34"/>
  <c r="C112" i="34"/>
  <c r="C111" i="34"/>
  <c r="C110" i="34"/>
  <c r="C109" i="34"/>
  <c r="C108" i="34"/>
  <c r="C107" i="34"/>
  <c r="C106" i="34"/>
  <c r="C105" i="34"/>
  <c r="C104" i="34"/>
  <c r="C103" i="34"/>
  <c r="C102" i="34"/>
  <c r="C101" i="34"/>
  <c r="C100" i="34"/>
  <c r="C99" i="34"/>
  <c r="C98" i="34"/>
  <c r="C97" i="34"/>
  <c r="C96" i="34"/>
  <c r="C95" i="34"/>
  <c r="C94" i="34"/>
  <c r="C93" i="34"/>
  <c r="C92" i="34"/>
  <c r="C91" i="34"/>
  <c r="C90" i="34"/>
  <c r="C89" i="34"/>
  <c r="C88" i="34"/>
  <c r="C87" i="34"/>
  <c r="C86" i="34"/>
  <c r="C85" i="34"/>
  <c r="C84" i="34"/>
  <c r="C83" i="34"/>
  <c r="C82" i="34"/>
  <c r="C81" i="34"/>
  <c r="C80" i="34"/>
  <c r="C79" i="34"/>
  <c r="C78" i="34"/>
  <c r="C77" i="34"/>
  <c r="C76" i="34"/>
  <c r="C75" i="34"/>
  <c r="C74" i="34"/>
  <c r="C73" i="34"/>
  <c r="C72" i="34"/>
  <c r="C71" i="34"/>
  <c r="C70" i="34"/>
  <c r="C69" i="34"/>
  <c r="C68" i="34"/>
  <c r="C67" i="34"/>
  <c r="C66" i="34"/>
  <c r="C65" i="34"/>
  <c r="C64" i="34"/>
  <c r="C63" i="34"/>
  <c r="C62" i="34"/>
  <c r="C61" i="34"/>
  <c r="C60" i="34"/>
  <c r="C59" i="34"/>
  <c r="C58" i="34"/>
  <c r="C57" i="34"/>
  <c r="C56" i="34"/>
  <c r="C55" i="34"/>
  <c r="C54" i="34"/>
  <c r="C53" i="34"/>
  <c r="C52" i="34"/>
  <c r="C51" i="34"/>
  <c r="C50" i="34"/>
  <c r="C49" i="34"/>
  <c r="C48" i="34"/>
  <c r="C47" i="34"/>
  <c r="C46" i="34"/>
  <c r="C45" i="34"/>
  <c r="C44" i="34"/>
  <c r="C43" i="34"/>
  <c r="C42" i="34"/>
  <c r="C41" i="34"/>
  <c r="C40" i="34"/>
  <c r="C39" i="34"/>
  <c r="C38" i="34"/>
  <c r="C37" i="34"/>
  <c r="C36" i="34"/>
  <c r="C35" i="34"/>
  <c r="C34" i="34"/>
  <c r="C33" i="34"/>
  <c r="C32" i="34"/>
  <c r="C31" i="34"/>
  <c r="C30" i="34"/>
  <c r="C29" i="34"/>
  <c r="C28" i="34"/>
  <c r="C27" i="34"/>
  <c r="C26" i="34"/>
  <c r="C25" i="34"/>
  <c r="C24" i="34"/>
  <c r="C23" i="34"/>
  <c r="C19" i="34"/>
  <c r="D19" i="34" s="1"/>
  <c r="C18" i="34"/>
  <c r="D18" i="34" s="1"/>
  <c r="C17" i="34"/>
  <c r="D17" i="34" s="1"/>
  <c r="C16" i="34"/>
  <c r="D16" i="34" s="1"/>
  <c r="C15" i="34"/>
  <c r="D15" i="34" s="1"/>
  <c r="C14" i="34"/>
  <c r="D14" i="34" s="1"/>
  <c r="C13" i="34"/>
  <c r="D13" i="34" s="1"/>
  <c r="C12" i="34"/>
  <c r="D12" i="34" s="1"/>
  <c r="C11" i="34"/>
  <c r="D11" i="34" s="1"/>
  <c r="C10" i="34"/>
  <c r="D10" i="34" s="1"/>
  <c r="C9" i="34"/>
  <c r="D9" i="34" s="1"/>
  <c r="C8" i="34"/>
  <c r="D8" i="34" s="1"/>
  <c r="C7" i="34"/>
  <c r="D7" i="34" s="1"/>
  <c r="C6" i="34"/>
  <c r="D6" i="34" s="1"/>
  <c r="C5" i="34"/>
  <c r="D5" i="34" s="1"/>
  <c r="C4" i="34"/>
  <c r="D4" i="34" s="1"/>
  <c r="C3" i="34"/>
  <c r="D3" i="34" s="1"/>
  <c r="C2" i="34"/>
  <c r="D2" i="34" s="1"/>
  <c r="M3" i="26"/>
  <c r="C26" i="26"/>
  <c r="C25" i="26"/>
  <c r="C21" i="26"/>
  <c r="D21" i="26" s="1"/>
  <c r="C20" i="26"/>
  <c r="D20" i="26" s="1"/>
  <c r="C19" i="26"/>
  <c r="D19" i="26" s="1"/>
  <c r="C18" i="26"/>
  <c r="D18" i="26" s="1"/>
  <c r="C17" i="26"/>
  <c r="D17" i="26" s="1"/>
  <c r="C16" i="26"/>
  <c r="D16" i="26" s="1"/>
  <c r="C15" i="26"/>
  <c r="D15" i="26" s="1"/>
  <c r="C14" i="26"/>
  <c r="D14" i="26" s="1"/>
  <c r="C13" i="26"/>
  <c r="D13" i="26" s="1"/>
  <c r="C12" i="26"/>
  <c r="D12" i="26" s="1"/>
  <c r="C11" i="26"/>
  <c r="D11" i="26" s="1"/>
  <c r="C10" i="26"/>
  <c r="D10" i="26" s="1"/>
  <c r="C9" i="26"/>
  <c r="D9" i="26" s="1"/>
  <c r="C8" i="26"/>
  <c r="D8" i="26" s="1"/>
  <c r="C7" i="26"/>
  <c r="D7" i="26" s="1"/>
  <c r="C6" i="26"/>
  <c r="D6" i="26" s="1"/>
  <c r="C5" i="26"/>
  <c r="D5" i="26" s="1"/>
  <c r="C4" i="26"/>
  <c r="D4" i="26" s="1"/>
  <c r="C3" i="26"/>
  <c r="D3" i="26" s="1"/>
  <c r="C2" i="26"/>
  <c r="D2" i="26" s="1"/>
  <c r="M3" i="23"/>
  <c r="C26" i="23"/>
  <c r="C25" i="23"/>
  <c r="C21" i="23"/>
  <c r="D21" i="23" s="1"/>
  <c r="C20" i="23"/>
  <c r="D20" i="23" s="1"/>
  <c r="C19" i="23"/>
  <c r="D19" i="23" s="1"/>
  <c r="C18" i="23"/>
  <c r="D18" i="23" s="1"/>
  <c r="C17" i="23"/>
  <c r="D17" i="23" s="1"/>
  <c r="C16" i="23"/>
  <c r="D16" i="23" s="1"/>
  <c r="C15" i="23"/>
  <c r="D15" i="23" s="1"/>
  <c r="C14" i="23"/>
  <c r="D14" i="23" s="1"/>
  <c r="C13" i="23"/>
  <c r="D13" i="23" s="1"/>
  <c r="C12" i="23"/>
  <c r="D12" i="23" s="1"/>
  <c r="C11" i="23"/>
  <c r="D11" i="23" s="1"/>
  <c r="C10" i="23"/>
  <c r="D10" i="23" s="1"/>
  <c r="C9" i="23"/>
  <c r="D9" i="23" s="1"/>
  <c r="C8" i="23"/>
  <c r="D8" i="23" s="1"/>
  <c r="C7" i="23"/>
  <c r="D7" i="23" s="1"/>
  <c r="C6" i="23"/>
  <c r="D6" i="23" s="1"/>
  <c r="C5" i="23"/>
  <c r="D5" i="23" s="1"/>
  <c r="C4" i="23"/>
  <c r="D4" i="23" s="1"/>
  <c r="C3" i="23"/>
  <c r="D3" i="23" s="1"/>
  <c r="C2" i="23"/>
  <c r="D2" i="23" s="1"/>
  <c r="M3" i="19"/>
  <c r="C125" i="19"/>
  <c r="C124" i="19"/>
  <c r="C123" i="19"/>
  <c r="C122" i="19"/>
  <c r="C121" i="19"/>
  <c r="C120" i="19"/>
  <c r="C119" i="19"/>
  <c r="C118" i="19"/>
  <c r="C117" i="19"/>
  <c r="C116" i="19"/>
  <c r="C115" i="19"/>
  <c r="C114" i="19"/>
  <c r="C113" i="19"/>
  <c r="C112" i="19"/>
  <c r="C111" i="19"/>
  <c r="C110" i="19"/>
  <c r="C109" i="19"/>
  <c r="C108" i="19"/>
  <c r="C107" i="19"/>
  <c r="C106" i="19"/>
  <c r="C105" i="19"/>
  <c r="C104" i="19"/>
  <c r="C103" i="19"/>
  <c r="C102" i="19"/>
  <c r="C101" i="19"/>
  <c r="C100" i="19"/>
  <c r="C99" i="19"/>
  <c r="C98" i="19"/>
  <c r="C97" i="19"/>
  <c r="C96" i="19"/>
  <c r="C95" i="19"/>
  <c r="C94" i="19"/>
  <c r="C93" i="19"/>
  <c r="C92" i="19"/>
  <c r="C91" i="19"/>
  <c r="C90" i="19"/>
  <c r="C89" i="19"/>
  <c r="C88" i="19"/>
  <c r="C87" i="19"/>
  <c r="C86" i="19"/>
  <c r="C85" i="19"/>
  <c r="C84" i="19"/>
  <c r="C83" i="19"/>
  <c r="C82" i="19"/>
  <c r="C81" i="19"/>
  <c r="C80" i="19"/>
  <c r="C79" i="19"/>
  <c r="C78" i="19"/>
  <c r="C77" i="19"/>
  <c r="C76" i="19"/>
  <c r="C75" i="19"/>
  <c r="C74" i="19"/>
  <c r="C73" i="19"/>
  <c r="C72" i="19"/>
  <c r="C71" i="19"/>
  <c r="C70" i="19"/>
  <c r="C69" i="19"/>
  <c r="C68" i="19"/>
  <c r="C67" i="19"/>
  <c r="C66" i="19"/>
  <c r="C65" i="19"/>
  <c r="C64" i="19"/>
  <c r="C63" i="19"/>
  <c r="C62" i="19"/>
  <c r="C61" i="19"/>
  <c r="C60" i="19"/>
  <c r="C59" i="19"/>
  <c r="C58" i="19"/>
  <c r="C57" i="19"/>
  <c r="C56" i="19"/>
  <c r="C55" i="19"/>
  <c r="C54" i="19"/>
  <c r="C53" i="19"/>
  <c r="C52" i="19"/>
  <c r="C51" i="19"/>
  <c r="C50" i="19"/>
  <c r="C49" i="19"/>
  <c r="C48" i="19"/>
  <c r="C47" i="19"/>
  <c r="C46" i="19"/>
  <c r="C45" i="19"/>
  <c r="C44" i="19"/>
  <c r="C43" i="19"/>
  <c r="C42" i="19"/>
  <c r="C41" i="19"/>
  <c r="C40" i="19"/>
  <c r="C39" i="19"/>
  <c r="C38" i="19"/>
  <c r="C37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1" i="19"/>
  <c r="D21" i="19" s="1"/>
  <c r="C20" i="19"/>
  <c r="D20" i="19" s="1"/>
  <c r="C19" i="19"/>
  <c r="D19" i="19" s="1"/>
  <c r="C18" i="19"/>
  <c r="D18" i="19" s="1"/>
  <c r="C17" i="19"/>
  <c r="D17" i="19" s="1"/>
  <c r="C16" i="19"/>
  <c r="D16" i="19" s="1"/>
  <c r="C15" i="19"/>
  <c r="D15" i="19" s="1"/>
  <c r="C14" i="19"/>
  <c r="D14" i="19" s="1"/>
  <c r="C13" i="19"/>
  <c r="D13" i="19" s="1"/>
  <c r="C12" i="19"/>
  <c r="D12" i="19" s="1"/>
  <c r="C11" i="19"/>
  <c r="D11" i="19" s="1"/>
  <c r="C10" i="19"/>
  <c r="D10" i="19" s="1"/>
  <c r="C9" i="19"/>
  <c r="D9" i="19" s="1"/>
  <c r="C8" i="19"/>
  <c r="D8" i="19" s="1"/>
  <c r="C7" i="19"/>
  <c r="D7" i="19" s="1"/>
  <c r="C6" i="19"/>
  <c r="D6" i="19" s="1"/>
  <c r="C5" i="19"/>
  <c r="D5" i="19" s="1"/>
  <c r="C4" i="19"/>
  <c r="D4" i="19" s="1"/>
  <c r="C3" i="19"/>
  <c r="D3" i="19" s="1"/>
  <c r="C2" i="19"/>
  <c r="D2" i="19" s="1"/>
  <c r="F21" i="7"/>
  <c r="F8" i="7"/>
  <c r="F20" i="7"/>
  <c r="F7" i="7"/>
  <c r="F19" i="7"/>
  <c r="F13" i="7"/>
  <c r="F6" i="7"/>
  <c r="F18" i="7"/>
  <c r="F12" i="7"/>
  <c r="F5" i="7"/>
  <c r="F17" i="7"/>
  <c r="F11" i="7"/>
  <c r="F4" i="7"/>
  <c r="F16" i="7"/>
  <c r="F10" i="7"/>
  <c r="F3" i="7"/>
  <c r="F15" i="7"/>
  <c r="F9" i="7"/>
  <c r="F2" i="7"/>
  <c r="F15" i="14"/>
  <c r="F8" i="14"/>
  <c r="F14" i="14"/>
  <c r="F7" i="14"/>
  <c r="F19" i="14"/>
  <c r="F13" i="14"/>
  <c r="F6" i="14"/>
  <c r="F18" i="14"/>
  <c r="F12" i="14"/>
  <c r="F5" i="14"/>
  <c r="F11" i="14"/>
  <c r="F4" i="14"/>
  <c r="F17" i="14"/>
  <c r="F10" i="14"/>
  <c r="F3" i="14"/>
  <c r="F16" i="14"/>
  <c r="F9" i="14"/>
  <c r="F2" i="14"/>
  <c r="F14" i="13"/>
  <c r="F7" i="13"/>
  <c r="F13" i="13"/>
  <c r="F19" i="13"/>
  <c r="F12" i="13"/>
  <c r="F6" i="13"/>
  <c r="F18" i="13"/>
  <c r="F11" i="13"/>
  <c r="F5" i="13"/>
  <c r="F17" i="13"/>
  <c r="F10" i="13"/>
  <c r="F4" i="13"/>
  <c r="F16" i="13"/>
  <c r="F9" i="13"/>
  <c r="F3" i="13"/>
  <c r="F15" i="13"/>
  <c r="F8" i="13"/>
  <c r="F2" i="13"/>
  <c r="F18" i="12"/>
  <c r="F7" i="12"/>
  <c r="F17" i="12"/>
  <c r="F12" i="12"/>
  <c r="F6" i="12"/>
  <c r="F16" i="12"/>
  <c r="F11" i="12"/>
  <c r="F5" i="12"/>
  <c r="F15" i="12"/>
  <c r="F10" i="12"/>
  <c r="F4" i="12"/>
  <c r="F14" i="12"/>
  <c r="F9" i="12"/>
  <c r="F3" i="12"/>
  <c r="F13" i="12"/>
  <c r="F8" i="12"/>
  <c r="F2" i="12"/>
  <c r="F19" i="11"/>
  <c r="F13" i="11"/>
  <c r="F12" i="11"/>
  <c r="F6" i="11"/>
  <c r="F18" i="11"/>
  <c r="F11" i="11"/>
  <c r="F17" i="11"/>
  <c r="F10" i="11"/>
  <c r="F5" i="11"/>
  <c r="F16" i="11"/>
  <c r="F9" i="11"/>
  <c r="F4" i="11"/>
  <c r="F15" i="11"/>
  <c r="F8" i="11"/>
  <c r="F3" i="11"/>
  <c r="F14" i="11"/>
  <c r="F7" i="11"/>
  <c r="F2" i="11"/>
  <c r="F21" i="10"/>
  <c r="F14" i="10"/>
  <c r="F7" i="10"/>
  <c r="F20" i="10"/>
  <c r="F13" i="10"/>
  <c r="F19" i="10"/>
  <c r="F12" i="10"/>
  <c r="F6" i="10"/>
  <c r="F18" i="10"/>
  <c r="F11" i="10"/>
  <c r="F5" i="10"/>
  <c r="F17" i="10"/>
  <c r="F10" i="10"/>
  <c r="F4" i="10"/>
  <c r="F16" i="10"/>
  <c r="F9" i="10"/>
  <c r="F3" i="10"/>
  <c r="F15" i="10"/>
  <c r="F8" i="10"/>
  <c r="F2" i="10"/>
  <c r="F21" i="9"/>
  <c r="F14" i="9"/>
  <c r="F7" i="9"/>
  <c r="F20" i="9"/>
  <c r="F13" i="9"/>
  <c r="F19" i="9"/>
  <c r="F12" i="9"/>
  <c r="F6" i="9"/>
  <c r="F18" i="9"/>
  <c r="F11" i="9"/>
  <c r="F5" i="9"/>
  <c r="F17" i="9"/>
  <c r="F10" i="9"/>
  <c r="F4" i="9"/>
  <c r="F16" i="9"/>
  <c r="F9" i="9"/>
  <c r="F3" i="9"/>
  <c r="F15" i="9"/>
  <c r="F8" i="9"/>
  <c r="F2" i="9"/>
  <c r="F21" i="8"/>
  <c r="F14" i="8"/>
  <c r="F7" i="8"/>
  <c r="F20" i="8"/>
  <c r="F13" i="8"/>
  <c r="F6" i="8"/>
  <c r="F19" i="8"/>
  <c r="F12" i="8"/>
  <c r="F18" i="8"/>
  <c r="F11" i="8"/>
  <c r="F5" i="8"/>
  <c r="F17" i="8"/>
  <c r="F10" i="8"/>
  <c r="F4" i="8"/>
  <c r="F16" i="8"/>
  <c r="F9" i="8"/>
  <c r="F3" i="8"/>
  <c r="F15" i="8"/>
  <c r="F8" i="8"/>
  <c r="F2" i="8"/>
  <c r="D22" i="68" l="1"/>
  <c r="D20" i="52"/>
  <c r="D20" i="48"/>
  <c r="D19" i="42"/>
  <c r="D20" i="34"/>
  <c r="D22" i="26"/>
  <c r="D22" i="23"/>
  <c r="D22" i="19"/>
</calcChain>
</file>

<file path=xl/sharedStrings.xml><?xml version="1.0" encoding="utf-8"?>
<sst xmlns="http://schemas.openxmlformats.org/spreadsheetml/2006/main" count="1132" uniqueCount="44">
  <si>
    <t>A</t>
  </si>
  <si>
    <t>B</t>
  </si>
  <si>
    <t>C</t>
  </si>
  <si>
    <t>Strain</t>
  </si>
  <si>
    <t>Replicate</t>
  </si>
  <si>
    <t>CFU</t>
  </si>
  <si>
    <t>Time</t>
  </si>
  <si>
    <t>Measured LOG10(N)</t>
  </si>
  <si>
    <t>Identified LOG10(N)</t>
  </si>
  <si>
    <t>Squared difference</t>
  </si>
  <si>
    <t>Least Sum of Squared Error</t>
  </si>
  <si>
    <t>Parameters</t>
  </si>
  <si>
    <t>Parameter values</t>
  </si>
  <si>
    <t>kmax</t>
  </si>
  <si>
    <t>LOG10(N0)</t>
  </si>
  <si>
    <t>f</t>
  </si>
  <si>
    <t>kmax1</t>
  </si>
  <si>
    <t>kmax2</t>
  </si>
  <si>
    <t>Standard Error</t>
  </si>
  <si>
    <t>Mean Sum of Squared Error</t>
  </si>
  <si>
    <t>R-Square</t>
  </si>
  <si>
    <t>R-Square adjusted</t>
  </si>
  <si>
    <t>Root Mean Sum of Squared Error</t>
  </si>
  <si>
    <t>Inactivation model identified</t>
  </si>
  <si>
    <t>log10(N)=log10(N0)+log10(f*exp(-kmax1*t)+(1-f)*exp(-kmax2*t))</t>
  </si>
  <si>
    <t>For identification purposes reformulated as</t>
  </si>
  <si>
    <t>as can be derived from</t>
  </si>
  <si>
    <t xml:space="preserve">A.H. Geeraerd, C.H. Herremans and J.F. Van Impe 2000. Structural model requirements to describe microbial inactivation during a mild heat treatment. International Journal of Food Microbiology, 59(3), 185-209 </t>
  </si>
  <si>
    <t>Cerf O. 1977. Tailing of survival curves of bacterial spores.Journal of Applied Bacteriology, 42, 1-19</t>
  </si>
  <si>
    <t>delta</t>
  </si>
  <si>
    <t>p</t>
  </si>
  <si>
    <t>LOG10(Nres)</t>
  </si>
  <si>
    <t>N= (N0-Nres)10**(-((t/delta)**p))+ Nres</t>
  </si>
  <si>
    <t>LOG10(N)=LOG10((10**LOG10(N0)-10**LOG10(Nres))*10**((-t/delta)**p)+10**log10(Nres))</t>
  </si>
  <si>
    <t>I. Albert and P. Mafart 2005. A modified Weibull model for bacterial inactivation. International Journal of Food Microbiology, 100, 197-211</t>
  </si>
  <si>
    <t>LOG10(N_res)</t>
  </si>
  <si>
    <t>N= (N0- N_res) * exp(-kmax * t) + N_res</t>
  </si>
  <si>
    <t>LOG10(N)= LOG10((10^LOG10(N0)- 10^LOG10(N_res)) * exp(-kmax * t) + 10^LOG10(N_res))</t>
  </si>
  <si>
    <t>Treatment</t>
  </si>
  <si>
    <t>Temperature</t>
  </si>
  <si>
    <t>Un-chilled</t>
  </si>
  <si>
    <t>70C</t>
  </si>
  <si>
    <t>Pre-chilled</t>
  </si>
  <si>
    <t>Temeprature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</si>
</sst>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2" fontId="5" fillId="0" borderId="0" xfId="0" applyNumberFormat="1" applyFont="1"/>
    <xf numFmtId="0" fontId="5" fillId="0" borderId="0" xfId="0" applyFont="1"/>
    <xf numFmtId="165" fontId="5" fillId="0" borderId="0" xfId="0" applyNumberFormat="1" applyFont="1"/>
    <xf numFmtId="2" fontId="6" fillId="0" borderId="0" xfId="0" applyNumberFormat="1" applyFont="1"/>
    <xf numFmtId="2" fontId="7" fillId="0" borderId="0" xfId="0" applyNumberFormat="1" applyFont="1" applyAlignment="1">
      <alignment wrapText="1"/>
    </xf>
    <xf numFmtId="2" fontId="7" fillId="0" borderId="0" xfId="0" applyNumberFormat="1" applyFont="1"/>
    <xf numFmtId="2" fontId="2" fillId="0" borderId="0" xfId="0" applyNumberFormat="1" applyFont="1"/>
    <xf numFmtId="2" fontId="3" fillId="0" borderId="0" xfId="0" applyNumberFormat="1" applyFont="1"/>
    <xf numFmtId="0" fontId="2" fillId="0" borderId="0" xfId="0" applyFont="1"/>
    <xf numFmtId="164" fontId="2" fillId="0" borderId="0" xfId="0" applyNumberFormat="1" applyFont="1"/>
    <xf numFmtId="2" fontId="3" fillId="0" borderId="0" xfId="0" applyNumberFormat="1" applyFont="1" applyAlignment="1">
      <alignment horizontal="right"/>
    </xf>
    <xf numFmtId="2" fontId="8" fillId="0" borderId="0" xfId="0" applyNumberFormat="1" applyFont="1"/>
    <xf numFmtId="0" fontId="9" fillId="0" borderId="0" xfId="0" applyFont="1"/>
    <xf numFmtId="2" fontId="9" fillId="0" borderId="0" xfId="0" applyNumberFormat="1" applyFont="1"/>
    <xf numFmtId="164" fontId="9" fillId="0" borderId="0" xfId="0" applyNumberFormat="1" applyFont="1"/>
    <xf numFmtId="2" fontId="7" fillId="0" borderId="0" xfId="0" applyNumberFormat="1" applyFont="1" applyAlignment="1">
      <alignment horizontal="right"/>
    </xf>
    <xf numFmtId="165" fontId="2" fillId="0" borderId="0" xfId="0" applyNumberFormat="1" applyFont="1"/>
    <xf numFmtId="165" fontId="9" fillId="0" borderId="0" xfId="0" applyNumberFormat="1" applyFont="1"/>
    <xf numFmtId="0" fontId="1" fillId="0" borderId="0" xfId="0" applyFont="1"/>
    <xf numFmtId="2" fontId="4" fillId="0" borderId="0" xfId="0" applyNumberFormat="1" applyFont="1" applyAlignment="1">
      <alignment vertical="top" wrapText="1"/>
    </xf>
    <xf numFmtId="0" fontId="4" fillId="0" borderId="0" xfId="0" applyFont="1" applyAlignment="1">
      <alignment vertical="top" wrapText="1"/>
    </xf>
    <xf numFmtId="2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'12628 Un-chilled_Biphasic'!$A$2:$A$19</c:f>
              <c:numCache>
                <c:formatCode>0.00</c:formatCode>
                <c:ptCount val="18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1.5</c:v>
                </c:pt>
                <c:pt idx="5">
                  <c:v>2</c:v>
                </c:pt>
                <c:pt idx="6">
                  <c:v>2.5</c:v>
                </c:pt>
                <c:pt idx="7">
                  <c:v>0</c:v>
                </c:pt>
                <c:pt idx="8">
                  <c:v>0.25</c:v>
                </c:pt>
                <c:pt idx="9">
                  <c:v>0.5</c:v>
                </c:pt>
                <c:pt idx="10">
                  <c:v>1</c:v>
                </c:pt>
                <c:pt idx="11">
                  <c:v>1.5</c:v>
                </c:pt>
                <c:pt idx="12">
                  <c:v>2</c:v>
                </c:pt>
                <c:pt idx="13">
                  <c:v>2.5</c:v>
                </c:pt>
                <c:pt idx="14">
                  <c:v>0</c:v>
                </c:pt>
                <c:pt idx="15">
                  <c:v>0.25</c:v>
                </c:pt>
                <c:pt idx="16">
                  <c:v>1</c:v>
                </c:pt>
                <c:pt idx="17">
                  <c:v>1.5</c:v>
                </c:pt>
              </c:numCache>
            </c:numRef>
          </c:xVal>
          <c:yVal>
            <c:numRef>
              <c:f>'12628 Un-chilled_Biphasic'!$B$2:$B$19</c:f>
              <c:numCache>
                <c:formatCode>0.00</c:formatCode>
                <c:ptCount val="18"/>
                <c:pt idx="0">
                  <c:v>5.5185139398778871</c:v>
                </c:pt>
                <c:pt idx="1">
                  <c:v>4.238046103128795</c:v>
                </c:pt>
                <c:pt idx="2">
                  <c:v>1.9294189257142926</c:v>
                </c:pt>
                <c:pt idx="3">
                  <c:v>3.1254812657005941</c:v>
                </c:pt>
                <c:pt idx="4">
                  <c:v>2.8543060418010806</c:v>
                </c:pt>
                <c:pt idx="5">
                  <c:v>1.1760912590556813</c:v>
                </c:pt>
                <c:pt idx="6">
                  <c:v>1.1760912590556813</c:v>
                </c:pt>
                <c:pt idx="7">
                  <c:v>5.5185139398778871</c:v>
                </c:pt>
                <c:pt idx="8">
                  <c:v>2</c:v>
                </c:pt>
                <c:pt idx="9">
                  <c:v>1.9777236052888478</c:v>
                </c:pt>
                <c:pt idx="10">
                  <c:v>1.6989700043360187</c:v>
                </c:pt>
                <c:pt idx="11">
                  <c:v>2.3979400086720375</c:v>
                </c:pt>
                <c:pt idx="12">
                  <c:v>3.0211892990699383</c:v>
                </c:pt>
                <c:pt idx="13">
                  <c:v>2.2174839442139063</c:v>
                </c:pt>
                <c:pt idx="14">
                  <c:v>5.8450980400142569</c:v>
                </c:pt>
                <c:pt idx="15">
                  <c:v>3.6720978579357175</c:v>
                </c:pt>
                <c:pt idx="16">
                  <c:v>2.9294189257142929</c:v>
                </c:pt>
                <c:pt idx="17">
                  <c:v>3.0273496077747564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'12628 Un-chilled_Biphasic'!$A$23:$A$123</c:f>
              <c:numCache>
                <c:formatCode>0.000</c:formatCode>
                <c:ptCount val="10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0.19999999999999998</c:v>
                </c:pt>
                <c:pt idx="9">
                  <c:v>0.22499999999999998</c:v>
                </c:pt>
                <c:pt idx="10">
                  <c:v>0.24999999999999997</c:v>
                </c:pt>
                <c:pt idx="11">
                  <c:v>0.27499999999999997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0.37500000000000006</c:v>
                </c:pt>
                <c:pt idx="16">
                  <c:v>0.40000000000000008</c:v>
                </c:pt>
                <c:pt idx="17">
                  <c:v>0.4250000000000001</c:v>
                </c:pt>
                <c:pt idx="18">
                  <c:v>0.45000000000000012</c:v>
                </c:pt>
                <c:pt idx="19">
                  <c:v>0.47500000000000014</c:v>
                </c:pt>
                <c:pt idx="20">
                  <c:v>0.50000000000000011</c:v>
                </c:pt>
                <c:pt idx="21">
                  <c:v>0.52500000000000013</c:v>
                </c:pt>
                <c:pt idx="22">
                  <c:v>0.55000000000000016</c:v>
                </c:pt>
                <c:pt idx="23">
                  <c:v>0.57500000000000018</c:v>
                </c:pt>
                <c:pt idx="24">
                  <c:v>0.6000000000000002</c:v>
                </c:pt>
                <c:pt idx="25">
                  <c:v>0.62500000000000022</c:v>
                </c:pt>
                <c:pt idx="26">
                  <c:v>0.65000000000000024</c:v>
                </c:pt>
                <c:pt idx="27">
                  <c:v>0.67500000000000027</c:v>
                </c:pt>
                <c:pt idx="28">
                  <c:v>0.70000000000000029</c:v>
                </c:pt>
                <c:pt idx="29">
                  <c:v>0.72500000000000031</c:v>
                </c:pt>
                <c:pt idx="30">
                  <c:v>0.75000000000000033</c:v>
                </c:pt>
                <c:pt idx="31">
                  <c:v>0.77500000000000036</c:v>
                </c:pt>
                <c:pt idx="32">
                  <c:v>0.80000000000000038</c:v>
                </c:pt>
                <c:pt idx="33">
                  <c:v>0.8250000000000004</c:v>
                </c:pt>
                <c:pt idx="34">
                  <c:v>0.85000000000000042</c:v>
                </c:pt>
                <c:pt idx="35">
                  <c:v>0.87500000000000044</c:v>
                </c:pt>
                <c:pt idx="36">
                  <c:v>0.90000000000000047</c:v>
                </c:pt>
                <c:pt idx="37">
                  <c:v>0.92500000000000049</c:v>
                </c:pt>
                <c:pt idx="38">
                  <c:v>0.95000000000000051</c:v>
                </c:pt>
                <c:pt idx="39">
                  <c:v>0.97500000000000053</c:v>
                </c:pt>
                <c:pt idx="40">
                  <c:v>1.0000000000000004</c:v>
                </c:pt>
                <c:pt idx="41">
                  <c:v>1.0250000000000004</c:v>
                </c:pt>
                <c:pt idx="42">
                  <c:v>1.0500000000000003</c:v>
                </c:pt>
                <c:pt idx="43">
                  <c:v>1.0750000000000002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1.1749999999999998</c:v>
                </c:pt>
                <c:pt idx="48">
                  <c:v>1.1999999999999997</c:v>
                </c:pt>
                <c:pt idx="49">
                  <c:v>1.2249999999999996</c:v>
                </c:pt>
                <c:pt idx="50">
                  <c:v>1.2499999999999996</c:v>
                </c:pt>
                <c:pt idx="51">
                  <c:v>1.2749999999999995</c:v>
                </c:pt>
                <c:pt idx="52">
                  <c:v>1.2999999999999994</c:v>
                </c:pt>
                <c:pt idx="53">
                  <c:v>1.3249999999999993</c:v>
                </c:pt>
                <c:pt idx="54">
                  <c:v>1.3499999999999992</c:v>
                </c:pt>
                <c:pt idx="55">
                  <c:v>1.3749999999999991</c:v>
                </c:pt>
                <c:pt idx="56">
                  <c:v>1.399999999999999</c:v>
                </c:pt>
                <c:pt idx="57">
                  <c:v>1.4249999999999989</c:v>
                </c:pt>
                <c:pt idx="58">
                  <c:v>1.4499999999999988</c:v>
                </c:pt>
                <c:pt idx="59">
                  <c:v>1.4749999999999988</c:v>
                </c:pt>
                <c:pt idx="60">
                  <c:v>1.4999999999999987</c:v>
                </c:pt>
                <c:pt idx="61">
                  <c:v>1.5249999999999986</c:v>
                </c:pt>
                <c:pt idx="62">
                  <c:v>1.5499999999999985</c:v>
                </c:pt>
                <c:pt idx="63">
                  <c:v>1.5749999999999984</c:v>
                </c:pt>
                <c:pt idx="64">
                  <c:v>1.5999999999999983</c:v>
                </c:pt>
                <c:pt idx="65">
                  <c:v>1.6249999999999982</c:v>
                </c:pt>
                <c:pt idx="66">
                  <c:v>1.6499999999999981</c:v>
                </c:pt>
                <c:pt idx="67">
                  <c:v>1.674999999999998</c:v>
                </c:pt>
                <c:pt idx="68">
                  <c:v>1.699999999999998</c:v>
                </c:pt>
                <c:pt idx="69">
                  <c:v>1.7249999999999979</c:v>
                </c:pt>
                <c:pt idx="70">
                  <c:v>1.7499999999999978</c:v>
                </c:pt>
                <c:pt idx="71">
                  <c:v>1.7749999999999977</c:v>
                </c:pt>
                <c:pt idx="72">
                  <c:v>1.7999999999999976</c:v>
                </c:pt>
                <c:pt idx="73">
                  <c:v>1.8249999999999975</c:v>
                </c:pt>
                <c:pt idx="74">
                  <c:v>1.8499999999999974</c:v>
                </c:pt>
                <c:pt idx="75">
                  <c:v>1.8749999999999973</c:v>
                </c:pt>
                <c:pt idx="76">
                  <c:v>1.8999999999999972</c:v>
                </c:pt>
                <c:pt idx="77">
                  <c:v>1.9249999999999972</c:v>
                </c:pt>
                <c:pt idx="78">
                  <c:v>1.9499999999999971</c:v>
                </c:pt>
                <c:pt idx="79">
                  <c:v>1.974999999999997</c:v>
                </c:pt>
                <c:pt idx="80">
                  <c:v>1.9999999999999969</c:v>
                </c:pt>
                <c:pt idx="81">
                  <c:v>2.0249999999999968</c:v>
                </c:pt>
                <c:pt idx="82">
                  <c:v>2.0499999999999967</c:v>
                </c:pt>
                <c:pt idx="83">
                  <c:v>2.0749999999999966</c:v>
                </c:pt>
                <c:pt idx="84">
                  <c:v>2.0999999999999965</c:v>
                </c:pt>
                <c:pt idx="85">
                  <c:v>2.1249999999999964</c:v>
                </c:pt>
                <c:pt idx="86">
                  <c:v>2.1499999999999964</c:v>
                </c:pt>
                <c:pt idx="87">
                  <c:v>2.1749999999999963</c:v>
                </c:pt>
                <c:pt idx="88">
                  <c:v>2.1999999999999962</c:v>
                </c:pt>
                <c:pt idx="89">
                  <c:v>2.2249999999999961</c:v>
                </c:pt>
                <c:pt idx="90">
                  <c:v>2.249999999999996</c:v>
                </c:pt>
                <c:pt idx="91">
                  <c:v>2.2749999999999959</c:v>
                </c:pt>
                <c:pt idx="92">
                  <c:v>2.2999999999999958</c:v>
                </c:pt>
                <c:pt idx="93">
                  <c:v>2.3249999999999957</c:v>
                </c:pt>
                <c:pt idx="94">
                  <c:v>2.3499999999999956</c:v>
                </c:pt>
                <c:pt idx="95">
                  <c:v>2.3749999999999956</c:v>
                </c:pt>
                <c:pt idx="96">
                  <c:v>2.3999999999999955</c:v>
                </c:pt>
                <c:pt idx="97">
                  <c:v>2.4249999999999954</c:v>
                </c:pt>
                <c:pt idx="98">
                  <c:v>2.4499999999999953</c:v>
                </c:pt>
                <c:pt idx="99">
                  <c:v>2.4749999999999952</c:v>
                </c:pt>
                <c:pt idx="100">
                  <c:v>2.4999999999999951</c:v>
                </c:pt>
              </c:numCache>
            </c:numRef>
          </c:xVal>
          <c:yVal>
            <c:numRef>
              <c:f>'12628 Un-chilled_Biphasic'!$C$23:$C$123</c:f>
              <c:numCache>
                <c:formatCode>0.000</c:formatCode>
                <c:ptCount val="101"/>
                <c:pt idx="0">
                  <c:v>5.6339445201920668</c:v>
                </c:pt>
                <c:pt idx="1">
                  <c:v>5.3905254600737251</c:v>
                </c:pt>
                <c:pt idx="2">
                  <c:v>5.1473296950316616</c:v>
                </c:pt>
                <c:pt idx="3">
                  <c:v>4.9045193361372723</c:v>
                </c:pt>
                <c:pt idx="4">
                  <c:v>4.6623729176286242</c:v>
                </c:pt>
                <c:pt idx="5">
                  <c:v>4.4213665200551215</c:v>
                </c:pt>
                <c:pt idx="6">
                  <c:v>4.1823066079987834</c:v>
                </c:pt>
                <c:pt idx="7">
                  <c:v>3.9465384449924494</c:v>
                </c:pt>
                <c:pt idx="8">
                  <c:v>3.7162479696139563</c:v>
                </c:pt>
                <c:pt idx="9">
                  <c:v>3.4948332132317614</c:v>
                </c:pt>
                <c:pt idx="10">
                  <c:v>3.2872000205377008</c:v>
                </c:pt>
                <c:pt idx="11">
                  <c:v>3.0996179543129938</c:v>
                </c:pt>
                <c:pt idx="12">
                  <c:v>2.9386267731086</c:v>
                </c:pt>
                <c:pt idx="13">
                  <c:v>2.8089021719539007</c:v>
                </c:pt>
                <c:pt idx="14">
                  <c:v>2.7111589275182699</c:v>
                </c:pt>
                <c:pt idx="15">
                  <c:v>2.6417907202693014</c:v>
                </c:pt>
                <c:pt idx="16">
                  <c:v>2.5945810094417738</c:v>
                </c:pt>
                <c:pt idx="17">
                  <c:v>2.5630019233792019</c:v>
                </c:pt>
                <c:pt idx="18">
                  <c:v>2.5416691838960506</c:v>
                </c:pt>
                <c:pt idx="19">
                  <c:v>2.5267322457750074</c:v>
                </c:pt>
                <c:pt idx="20">
                  <c:v>2.5156657715919857</c:v>
                </c:pt>
                <c:pt idx="21">
                  <c:v>2.5068976253567854</c:v>
                </c:pt>
                <c:pt idx="22">
                  <c:v>2.4994789145091905</c:v>
                </c:pt>
                <c:pt idx="23">
                  <c:v>2.4928472491844373</c:v>
                </c:pt>
                <c:pt idx="24">
                  <c:v>2.4866728374715366</c:v>
                </c:pt>
                <c:pt idx="25">
                  <c:v>2.4807634777723755</c:v>
                </c:pt>
                <c:pt idx="26">
                  <c:v>2.4750075566864234</c:v>
                </c:pt>
                <c:pt idx="27">
                  <c:v>2.4693403936754552</c:v>
                </c:pt>
                <c:pt idx="28">
                  <c:v>2.4637245510542245</c:v>
                </c:pt>
                <c:pt idx="29">
                  <c:v>2.4581383746032124</c:v>
                </c:pt>
                <c:pt idx="30">
                  <c:v>2.4525693444010748</c:v>
                </c:pt>
                <c:pt idx="31">
                  <c:v>2.4470102234270938</c:v>
                </c:pt>
                <c:pt idx="32">
                  <c:v>2.4414568289520875</c:v>
                </c:pt>
                <c:pt idx="33">
                  <c:v>2.4359067437014272</c:v>
                </c:pt>
                <c:pt idx="34">
                  <c:v>2.4303585707511219</c:v>
                </c:pt>
                <c:pt idx="35">
                  <c:v>2.4248115028506954</c:v>
                </c:pt>
                <c:pt idx="36">
                  <c:v>2.4192650735155112</c:v>
                </c:pt>
                <c:pt idx="37">
                  <c:v>2.4137190131811166</c:v>
                </c:pt>
                <c:pt idx="38">
                  <c:v>2.4081731660768271</c:v>
                </c:pt>
                <c:pt idx="39">
                  <c:v>2.4026274421891554</c:v>
                </c:pt>
                <c:pt idx="40">
                  <c:v>2.3970817895030891</c:v>
                </c:pt>
                <c:pt idx="41">
                  <c:v>2.391536177961366</c:v>
                </c:pt>
                <c:pt idx="42">
                  <c:v>2.3859905901951826</c:v>
                </c:pt>
                <c:pt idx="43">
                  <c:v>2.3804450161678563</c:v>
                </c:pt>
                <c:pt idx="44">
                  <c:v>2.3748994500796203</c:v>
                </c:pt>
                <c:pt idx="45">
                  <c:v>2.3693538885790417</c:v>
                </c:pt>
                <c:pt idx="46">
                  <c:v>2.363808329729471</c:v>
                </c:pt>
                <c:pt idx="47">
                  <c:v>2.3582627724118037</c:v>
                </c:pt>
                <c:pt idx="48">
                  <c:v>2.3527172159793563</c:v>
                </c:pt>
                <c:pt idx="49">
                  <c:v>2.3471716600584394</c:v>
                </c:pt>
                <c:pt idx="50">
                  <c:v>2.3416261044331139</c:v>
                </c:pt>
                <c:pt idx="51">
                  <c:v>2.3360805489785976</c:v>
                </c:pt>
                <c:pt idx="52">
                  <c:v>2.3305349936227846</c:v>
                </c:pt>
                <c:pt idx="53">
                  <c:v>2.3249894383240082</c:v>
                </c:pt>
                <c:pt idx="54">
                  <c:v>2.3194438830581907</c:v>
                </c:pt>
                <c:pt idx="55">
                  <c:v>2.3138983278114185</c:v>
                </c:pt>
                <c:pt idx="56">
                  <c:v>2.3083527725756521</c:v>
                </c:pt>
                <c:pt idx="57">
                  <c:v>2.3028072173462451</c:v>
                </c:pt>
                <c:pt idx="58">
                  <c:v>2.2972616621205133</c:v>
                </c:pt>
                <c:pt idx="59">
                  <c:v>2.2917161068969047</c:v>
                </c:pt>
                <c:pt idx="60">
                  <c:v>2.2861705516745237</c:v>
                </c:pt>
                <c:pt idx="61">
                  <c:v>2.2806249964528518</c:v>
                </c:pt>
                <c:pt idx="62">
                  <c:v>2.2750794412315893</c:v>
                </c:pt>
                <c:pt idx="63">
                  <c:v>2.2695338860105636</c:v>
                </c:pt>
                <c:pt idx="64">
                  <c:v>2.2639883307896751</c:v>
                </c:pt>
                <c:pt idx="65">
                  <c:v>2.2584427755688656</c:v>
                </c:pt>
                <c:pt idx="66">
                  <c:v>2.2528972203481015</c:v>
                </c:pt>
                <c:pt idx="67">
                  <c:v>2.247351665127364</c:v>
                </c:pt>
                <c:pt idx="68">
                  <c:v>2.2418061099066415</c:v>
                </c:pt>
                <c:pt idx="69">
                  <c:v>2.2362605546859284</c:v>
                </c:pt>
                <c:pt idx="70">
                  <c:v>2.2307149994652198</c:v>
                </c:pt>
                <c:pt idx="71">
                  <c:v>2.2251694442445147</c:v>
                </c:pt>
                <c:pt idx="72">
                  <c:v>2.2196238890238109</c:v>
                </c:pt>
                <c:pt idx="73">
                  <c:v>2.214078333803108</c:v>
                </c:pt>
                <c:pt idx="74">
                  <c:v>2.208532778582406</c:v>
                </c:pt>
                <c:pt idx="75">
                  <c:v>2.2029872233617041</c:v>
                </c:pt>
                <c:pt idx="76">
                  <c:v>2.1974416681410025</c:v>
                </c:pt>
                <c:pt idx="77">
                  <c:v>2.191896112920301</c:v>
                </c:pt>
                <c:pt idx="78">
                  <c:v>2.1863505576995994</c:v>
                </c:pt>
                <c:pt idx="79">
                  <c:v>2.1808050024788979</c:v>
                </c:pt>
                <c:pt idx="80">
                  <c:v>2.1752594472581968</c:v>
                </c:pt>
                <c:pt idx="81">
                  <c:v>2.1697138920374952</c:v>
                </c:pt>
                <c:pt idx="82">
                  <c:v>2.1641683368167937</c:v>
                </c:pt>
                <c:pt idx="83">
                  <c:v>2.1586227815960926</c:v>
                </c:pt>
                <c:pt idx="84">
                  <c:v>2.153077226375391</c:v>
                </c:pt>
                <c:pt idx="85">
                  <c:v>2.1475316711546895</c:v>
                </c:pt>
                <c:pt idx="86">
                  <c:v>2.1419861159339879</c:v>
                </c:pt>
                <c:pt idx="87">
                  <c:v>2.1364405607132868</c:v>
                </c:pt>
                <c:pt idx="88">
                  <c:v>2.1308950054925853</c:v>
                </c:pt>
                <c:pt idx="89">
                  <c:v>2.1253494502718842</c:v>
                </c:pt>
                <c:pt idx="90">
                  <c:v>2.1198038950511826</c:v>
                </c:pt>
                <c:pt idx="91">
                  <c:v>2.1142583398304811</c:v>
                </c:pt>
                <c:pt idx="92">
                  <c:v>2.1087127846097795</c:v>
                </c:pt>
                <c:pt idx="93">
                  <c:v>2.1031672293890784</c:v>
                </c:pt>
                <c:pt idx="94">
                  <c:v>2.0976216741683769</c:v>
                </c:pt>
                <c:pt idx="95">
                  <c:v>2.0920761189476758</c:v>
                </c:pt>
                <c:pt idx="96">
                  <c:v>2.0865305637269742</c:v>
                </c:pt>
                <c:pt idx="97">
                  <c:v>2.0809850085062727</c:v>
                </c:pt>
                <c:pt idx="98">
                  <c:v>2.0754394532855716</c:v>
                </c:pt>
                <c:pt idx="99">
                  <c:v>2.06989389806487</c:v>
                </c:pt>
                <c:pt idx="100">
                  <c:v>2.0643483428441685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418712"/>
        <c:axId val="360401952"/>
      </c:scatterChart>
      <c:valAx>
        <c:axId val="36041871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0401952"/>
        <c:crosses val="autoZero"/>
        <c:crossBetween val="midCat"/>
      </c:valAx>
      <c:valAx>
        <c:axId val="3604019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04187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'12628 Pre-chilled Geeraerd_Tail'!$A$2:$A$21</c:f>
              <c:numCache>
                <c:formatCode>0.00</c:formatCode>
                <c:ptCount val="20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1.5</c:v>
                </c:pt>
                <c:pt idx="5">
                  <c:v>2</c:v>
                </c:pt>
                <c:pt idx="6">
                  <c:v>2.5</c:v>
                </c:pt>
                <c:pt idx="7">
                  <c:v>0</c:v>
                </c:pt>
                <c:pt idx="8">
                  <c:v>0.25</c:v>
                </c:pt>
                <c:pt idx="9">
                  <c:v>0.5</c:v>
                </c:pt>
                <c:pt idx="10">
                  <c:v>1</c:v>
                </c:pt>
                <c:pt idx="11">
                  <c:v>1.5</c:v>
                </c:pt>
                <c:pt idx="12">
                  <c:v>2</c:v>
                </c:pt>
                <c:pt idx="13">
                  <c:v>0</c:v>
                </c:pt>
                <c:pt idx="14">
                  <c:v>0.25</c:v>
                </c:pt>
                <c:pt idx="15">
                  <c:v>0.5</c:v>
                </c:pt>
                <c:pt idx="16">
                  <c:v>1</c:v>
                </c:pt>
                <c:pt idx="17">
                  <c:v>1.5</c:v>
                </c:pt>
                <c:pt idx="18">
                  <c:v>2</c:v>
                </c:pt>
                <c:pt idx="19">
                  <c:v>2.5</c:v>
                </c:pt>
              </c:numCache>
            </c:numRef>
          </c:xVal>
          <c:yVal>
            <c:numRef>
              <c:f>'12628 Pre-chilled Geeraerd_Tail'!$B$2:$B$21</c:f>
              <c:numCache>
                <c:formatCode>0.00</c:formatCode>
                <c:ptCount val="20"/>
                <c:pt idx="0">
                  <c:v>5.5185139398778871</c:v>
                </c:pt>
                <c:pt idx="1">
                  <c:v>4.0791812460476251</c:v>
                </c:pt>
                <c:pt idx="2">
                  <c:v>2.7118072290411912</c:v>
                </c:pt>
                <c:pt idx="3">
                  <c:v>3.6532125137753435</c:v>
                </c:pt>
                <c:pt idx="4">
                  <c:v>2.3710678622717363</c:v>
                </c:pt>
                <c:pt idx="5">
                  <c:v>2.6384892569546374</c:v>
                </c:pt>
                <c:pt idx="6">
                  <c:v>2.4232458739368079</c:v>
                </c:pt>
                <c:pt idx="7">
                  <c:v>5.5185139398778871</c:v>
                </c:pt>
                <c:pt idx="8">
                  <c:v>4.3617278360175931</c:v>
                </c:pt>
                <c:pt idx="9">
                  <c:v>3.0845762779343309</c:v>
                </c:pt>
                <c:pt idx="10">
                  <c:v>2.9030899869919438</c:v>
                </c:pt>
                <c:pt idx="11">
                  <c:v>2.9030899869919438</c:v>
                </c:pt>
                <c:pt idx="12">
                  <c:v>4</c:v>
                </c:pt>
                <c:pt idx="13">
                  <c:v>5.7558748556724915</c:v>
                </c:pt>
                <c:pt idx="14">
                  <c:v>2.6020599913279625</c:v>
                </c:pt>
                <c:pt idx="15">
                  <c:v>2.7403626894942437</c:v>
                </c:pt>
                <c:pt idx="16">
                  <c:v>2.1760912590556813</c:v>
                </c:pt>
                <c:pt idx="17">
                  <c:v>2.8662873390841948</c:v>
                </c:pt>
                <c:pt idx="18">
                  <c:v>3.6989700043360187</c:v>
                </c:pt>
                <c:pt idx="19">
                  <c:v>2.6180480967120929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'12628 Pre-chilled Geeraerd_Tail'!$A$25:$A$125</c:f>
              <c:numCache>
                <c:formatCode>0.000</c:formatCode>
                <c:ptCount val="10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0.19999999999999998</c:v>
                </c:pt>
                <c:pt idx="9">
                  <c:v>0.22499999999999998</c:v>
                </c:pt>
                <c:pt idx="10">
                  <c:v>0.24999999999999997</c:v>
                </c:pt>
                <c:pt idx="11">
                  <c:v>0.27499999999999997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0.37500000000000006</c:v>
                </c:pt>
                <c:pt idx="16">
                  <c:v>0.40000000000000008</c:v>
                </c:pt>
                <c:pt idx="17">
                  <c:v>0.4250000000000001</c:v>
                </c:pt>
                <c:pt idx="18">
                  <c:v>0.45000000000000012</c:v>
                </c:pt>
                <c:pt idx="19">
                  <c:v>0.47500000000000014</c:v>
                </c:pt>
                <c:pt idx="20">
                  <c:v>0.50000000000000011</c:v>
                </c:pt>
                <c:pt idx="21">
                  <c:v>0.52500000000000013</c:v>
                </c:pt>
                <c:pt idx="22">
                  <c:v>0.55000000000000016</c:v>
                </c:pt>
                <c:pt idx="23">
                  <c:v>0.57500000000000018</c:v>
                </c:pt>
                <c:pt idx="24">
                  <c:v>0.6000000000000002</c:v>
                </c:pt>
                <c:pt idx="25">
                  <c:v>0.62500000000000022</c:v>
                </c:pt>
                <c:pt idx="26">
                  <c:v>0.65000000000000024</c:v>
                </c:pt>
                <c:pt idx="27">
                  <c:v>0.67500000000000027</c:v>
                </c:pt>
                <c:pt idx="28">
                  <c:v>0.70000000000000029</c:v>
                </c:pt>
                <c:pt idx="29">
                  <c:v>0.72500000000000031</c:v>
                </c:pt>
                <c:pt idx="30">
                  <c:v>0.75000000000000033</c:v>
                </c:pt>
                <c:pt idx="31">
                  <c:v>0.77500000000000036</c:v>
                </c:pt>
                <c:pt idx="32">
                  <c:v>0.80000000000000038</c:v>
                </c:pt>
                <c:pt idx="33">
                  <c:v>0.8250000000000004</c:v>
                </c:pt>
                <c:pt idx="34">
                  <c:v>0.85000000000000042</c:v>
                </c:pt>
                <c:pt idx="35">
                  <c:v>0.87500000000000044</c:v>
                </c:pt>
                <c:pt idx="36">
                  <c:v>0.90000000000000047</c:v>
                </c:pt>
                <c:pt idx="37">
                  <c:v>0.92500000000000049</c:v>
                </c:pt>
                <c:pt idx="38">
                  <c:v>0.95000000000000051</c:v>
                </c:pt>
                <c:pt idx="39">
                  <c:v>0.97500000000000053</c:v>
                </c:pt>
                <c:pt idx="40">
                  <c:v>1.0000000000000004</c:v>
                </c:pt>
                <c:pt idx="41">
                  <c:v>1.0250000000000004</c:v>
                </c:pt>
                <c:pt idx="42">
                  <c:v>1.0500000000000003</c:v>
                </c:pt>
                <c:pt idx="43">
                  <c:v>1.0750000000000002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1.1749999999999998</c:v>
                </c:pt>
                <c:pt idx="48">
                  <c:v>1.1999999999999997</c:v>
                </c:pt>
                <c:pt idx="49">
                  <c:v>1.2249999999999996</c:v>
                </c:pt>
                <c:pt idx="50">
                  <c:v>1.2499999999999996</c:v>
                </c:pt>
                <c:pt idx="51">
                  <c:v>1.2749999999999995</c:v>
                </c:pt>
                <c:pt idx="52">
                  <c:v>1.2999999999999994</c:v>
                </c:pt>
                <c:pt idx="53">
                  <c:v>1.3249999999999993</c:v>
                </c:pt>
                <c:pt idx="54">
                  <c:v>1.3499999999999992</c:v>
                </c:pt>
                <c:pt idx="55">
                  <c:v>1.3749999999999991</c:v>
                </c:pt>
                <c:pt idx="56">
                  <c:v>1.399999999999999</c:v>
                </c:pt>
                <c:pt idx="57">
                  <c:v>1.4249999999999989</c:v>
                </c:pt>
                <c:pt idx="58">
                  <c:v>1.4499999999999988</c:v>
                </c:pt>
                <c:pt idx="59">
                  <c:v>1.4749999999999988</c:v>
                </c:pt>
                <c:pt idx="60">
                  <c:v>1.4999999999999987</c:v>
                </c:pt>
                <c:pt idx="61">
                  <c:v>1.5249999999999986</c:v>
                </c:pt>
                <c:pt idx="62">
                  <c:v>1.5499999999999985</c:v>
                </c:pt>
                <c:pt idx="63">
                  <c:v>1.5749999999999984</c:v>
                </c:pt>
                <c:pt idx="64">
                  <c:v>1.5999999999999983</c:v>
                </c:pt>
                <c:pt idx="65">
                  <c:v>1.6249999999999982</c:v>
                </c:pt>
                <c:pt idx="66">
                  <c:v>1.6499999999999981</c:v>
                </c:pt>
                <c:pt idx="67">
                  <c:v>1.674999999999998</c:v>
                </c:pt>
                <c:pt idx="68">
                  <c:v>1.699999999999998</c:v>
                </c:pt>
                <c:pt idx="69">
                  <c:v>1.7249999999999979</c:v>
                </c:pt>
                <c:pt idx="70">
                  <c:v>1.7499999999999978</c:v>
                </c:pt>
                <c:pt idx="71">
                  <c:v>1.7749999999999977</c:v>
                </c:pt>
                <c:pt idx="72">
                  <c:v>1.7999999999999976</c:v>
                </c:pt>
                <c:pt idx="73">
                  <c:v>1.8249999999999975</c:v>
                </c:pt>
                <c:pt idx="74">
                  <c:v>1.8499999999999974</c:v>
                </c:pt>
                <c:pt idx="75">
                  <c:v>1.8749999999999973</c:v>
                </c:pt>
                <c:pt idx="76">
                  <c:v>1.8999999999999972</c:v>
                </c:pt>
                <c:pt idx="77">
                  <c:v>1.9249999999999972</c:v>
                </c:pt>
                <c:pt idx="78">
                  <c:v>1.9499999999999971</c:v>
                </c:pt>
                <c:pt idx="79">
                  <c:v>1.974999999999997</c:v>
                </c:pt>
                <c:pt idx="80">
                  <c:v>1.9999999999999969</c:v>
                </c:pt>
                <c:pt idx="81">
                  <c:v>2.0249999999999968</c:v>
                </c:pt>
                <c:pt idx="82">
                  <c:v>2.0499999999999967</c:v>
                </c:pt>
                <c:pt idx="83">
                  <c:v>2.0749999999999966</c:v>
                </c:pt>
                <c:pt idx="84">
                  <c:v>2.0999999999999965</c:v>
                </c:pt>
                <c:pt idx="85">
                  <c:v>2.1249999999999964</c:v>
                </c:pt>
                <c:pt idx="86">
                  <c:v>2.1499999999999964</c:v>
                </c:pt>
                <c:pt idx="87">
                  <c:v>2.1749999999999963</c:v>
                </c:pt>
                <c:pt idx="88">
                  <c:v>2.1999999999999962</c:v>
                </c:pt>
                <c:pt idx="89">
                  <c:v>2.2249999999999961</c:v>
                </c:pt>
                <c:pt idx="90">
                  <c:v>2.249999999999996</c:v>
                </c:pt>
                <c:pt idx="91">
                  <c:v>2.2749999999999959</c:v>
                </c:pt>
                <c:pt idx="92">
                  <c:v>2.2999999999999958</c:v>
                </c:pt>
                <c:pt idx="93">
                  <c:v>2.3249999999999957</c:v>
                </c:pt>
                <c:pt idx="94">
                  <c:v>2.3499999999999956</c:v>
                </c:pt>
                <c:pt idx="95">
                  <c:v>2.3749999999999956</c:v>
                </c:pt>
                <c:pt idx="96">
                  <c:v>2.3999999999999955</c:v>
                </c:pt>
                <c:pt idx="97">
                  <c:v>2.4249999999999954</c:v>
                </c:pt>
                <c:pt idx="98">
                  <c:v>2.4499999999999953</c:v>
                </c:pt>
                <c:pt idx="99">
                  <c:v>2.4749999999999952</c:v>
                </c:pt>
                <c:pt idx="100">
                  <c:v>2.4999999999999951</c:v>
                </c:pt>
              </c:numCache>
            </c:numRef>
          </c:xVal>
          <c:yVal>
            <c:numRef>
              <c:f>'12628 Pre-chilled Geeraerd_Tail'!$C$25:$C$125</c:f>
              <c:numCache>
                <c:formatCode>0.000</c:formatCode>
                <c:ptCount val="101"/>
                <c:pt idx="0">
                  <c:v>5.6014004834924638</c:v>
                </c:pt>
                <c:pt idx="1">
                  <c:v>5.4008013437643907</c:v>
                </c:pt>
                <c:pt idx="2">
                  <c:v>5.2005076072730709</c:v>
                </c:pt>
                <c:pt idx="3">
                  <c:v>5.0006972102790543</c:v>
                </c:pt>
                <c:pt idx="4">
                  <c:v>4.8016499692401666</c:v>
                </c:pt>
                <c:pt idx="5">
                  <c:v>4.6038032475794539</c:v>
                </c:pt>
                <c:pt idx="6">
                  <c:v>4.4078341300611426</c:v>
                </c:pt>
                <c:pt idx="7">
                  <c:v>4.2147750978090217</c:v>
                </c:pt>
                <c:pt idx="8">
                  <c:v>4.0261637508728487</c:v>
                </c:pt>
                <c:pt idx="9">
                  <c:v>3.8442071429451108</c:v>
                </c:pt>
                <c:pt idx="10">
                  <c:v>3.6718982229452504</c:v>
                </c:pt>
                <c:pt idx="11">
                  <c:v>3.5129568918684648</c:v>
                </c:pt>
                <c:pt idx="12">
                  <c:v>3.3714249316918981</c:v>
                </c:pt>
                <c:pt idx="13">
                  <c:v>3.2508316618058442</c:v>
                </c:pt>
                <c:pt idx="14">
                  <c:v>3.1531482467747995</c:v>
                </c:pt>
                <c:pt idx="15">
                  <c:v>3.078080920154044</c:v>
                </c:pt>
                <c:pt idx="16">
                  <c:v>3.0231817553259526</c:v>
                </c:pt>
                <c:pt idx="17">
                  <c:v>2.9846973557789509</c:v>
                </c:pt>
                <c:pt idx="18">
                  <c:v>2.958603964136421</c:v>
                </c:pt>
                <c:pt idx="19">
                  <c:v>2.9413405851100882</c:v>
                </c:pt>
                <c:pt idx="20">
                  <c:v>2.9301134821555737</c:v>
                </c:pt>
                <c:pt idx="21">
                  <c:v>2.9228961418786996</c:v>
                </c:pt>
                <c:pt idx="22">
                  <c:v>2.9182917618193134</c:v>
                </c:pt>
                <c:pt idx="23">
                  <c:v>2.9153688468234762</c:v>
                </c:pt>
                <c:pt idx="24">
                  <c:v>2.9135192243024761</c:v>
                </c:pt>
                <c:pt idx="25">
                  <c:v>2.9123511450444237</c:v>
                </c:pt>
                <c:pt idx="26">
                  <c:v>2.9116144208173309</c:v>
                </c:pt>
                <c:pt idx="27">
                  <c:v>2.9111501347539632</c:v>
                </c:pt>
                <c:pt idx="28">
                  <c:v>2.9108576897646596</c:v>
                </c:pt>
                <c:pt idx="29">
                  <c:v>2.9106735436142555</c:v>
                </c:pt>
                <c:pt idx="30">
                  <c:v>2.9105576144131384</c:v>
                </c:pt>
                <c:pt idx="31">
                  <c:v>2.9104846405303855</c:v>
                </c:pt>
                <c:pt idx="32">
                  <c:v>2.9104387094071082</c:v>
                </c:pt>
                <c:pt idx="33">
                  <c:v>2.9104098009678201</c:v>
                </c:pt>
                <c:pt idx="34">
                  <c:v>2.9103916069608822</c:v>
                </c:pt>
                <c:pt idx="35">
                  <c:v>2.9103801564902461</c:v>
                </c:pt>
                <c:pt idx="36">
                  <c:v>2.9103729501821651</c:v>
                </c:pt>
                <c:pt idx="37">
                  <c:v>2.9103684149569893</c:v>
                </c:pt>
                <c:pt idx="38">
                  <c:v>2.9103655607681165</c:v>
                </c:pt>
                <c:pt idx="39">
                  <c:v>2.9103637645246847</c:v>
                </c:pt>
                <c:pt idx="40">
                  <c:v>2.9103626340865092</c:v>
                </c:pt>
                <c:pt idx="41">
                  <c:v>2.9103619226635189</c:v>
                </c:pt>
                <c:pt idx="42">
                  <c:v>2.9103614749413134</c:v>
                </c:pt>
                <c:pt idx="43">
                  <c:v>2.9103611931749427</c:v>
                </c:pt>
                <c:pt idx="44">
                  <c:v>2.910361015850115</c:v>
                </c:pt>
                <c:pt idx="45">
                  <c:v>2.910360904253801</c:v>
                </c:pt>
                <c:pt idx="46">
                  <c:v>2.9103608340225988</c:v>
                </c:pt>
                <c:pt idx="47">
                  <c:v>2.9103607898238155</c:v>
                </c:pt>
                <c:pt idx="48">
                  <c:v>2.9103607620080822</c:v>
                </c:pt>
                <c:pt idx="49">
                  <c:v>2.9103607445027362</c:v>
                </c:pt>
                <c:pt idx="50">
                  <c:v>2.9103607334860531</c:v>
                </c:pt>
                <c:pt idx="51">
                  <c:v>2.9103607265528959</c:v>
                </c:pt>
                <c:pt idx="52">
                  <c:v>2.910360722189635</c:v>
                </c:pt>
                <c:pt idx="53">
                  <c:v>2.9103607194436929</c:v>
                </c:pt>
                <c:pt idx="54">
                  <c:v>2.9103607177155824</c:v>
                </c:pt>
                <c:pt idx="55">
                  <c:v>2.9103607166280261</c:v>
                </c:pt>
                <c:pt idx="56">
                  <c:v>2.9103607159435918</c:v>
                </c:pt>
                <c:pt idx="57">
                  <c:v>2.910360715512855</c:v>
                </c:pt>
                <c:pt idx="58">
                  <c:v>2.9103607152417781</c:v>
                </c:pt>
                <c:pt idx="59">
                  <c:v>2.9103607150711808</c:v>
                </c:pt>
                <c:pt idx="60">
                  <c:v>2.9103607149638182</c:v>
                </c:pt>
                <c:pt idx="61">
                  <c:v>2.9103607148962518</c:v>
                </c:pt>
                <c:pt idx="62">
                  <c:v>2.9103607148537298</c:v>
                </c:pt>
                <c:pt idx="63">
                  <c:v>2.9103607148269695</c:v>
                </c:pt>
                <c:pt idx="64">
                  <c:v>2.9103607148101283</c:v>
                </c:pt>
                <c:pt idx="65">
                  <c:v>2.9103607147995296</c:v>
                </c:pt>
                <c:pt idx="66">
                  <c:v>2.9103607147928594</c:v>
                </c:pt>
                <c:pt idx="67">
                  <c:v>2.9103607147886614</c:v>
                </c:pt>
                <c:pt idx="68">
                  <c:v>2.91036071478602</c:v>
                </c:pt>
                <c:pt idx="69">
                  <c:v>2.9103607147843573</c:v>
                </c:pt>
                <c:pt idx="70">
                  <c:v>2.910360714783311</c:v>
                </c:pt>
                <c:pt idx="71">
                  <c:v>2.9103607147826525</c:v>
                </c:pt>
                <c:pt idx="72">
                  <c:v>2.9103607147822381</c:v>
                </c:pt>
                <c:pt idx="73">
                  <c:v>2.9103607147819774</c:v>
                </c:pt>
                <c:pt idx="74">
                  <c:v>2.9103607147818131</c:v>
                </c:pt>
                <c:pt idx="75">
                  <c:v>2.9103607147817101</c:v>
                </c:pt>
                <c:pt idx="76">
                  <c:v>2.9103607147816448</c:v>
                </c:pt>
                <c:pt idx="77">
                  <c:v>2.910360714781604</c:v>
                </c:pt>
                <c:pt idx="78">
                  <c:v>2.9103607147815782</c:v>
                </c:pt>
                <c:pt idx="79">
                  <c:v>2.9103607147815622</c:v>
                </c:pt>
                <c:pt idx="80">
                  <c:v>2.910360714781552</c:v>
                </c:pt>
                <c:pt idx="81">
                  <c:v>2.9103607147815453</c:v>
                </c:pt>
                <c:pt idx="82">
                  <c:v>2.9103607147815413</c:v>
                </c:pt>
                <c:pt idx="83">
                  <c:v>2.9103607147815387</c:v>
                </c:pt>
                <c:pt idx="84">
                  <c:v>2.9103607147815374</c:v>
                </c:pt>
                <c:pt idx="85">
                  <c:v>2.9103607147815365</c:v>
                </c:pt>
                <c:pt idx="86">
                  <c:v>2.9103607147815356</c:v>
                </c:pt>
                <c:pt idx="87">
                  <c:v>2.9103607147815351</c:v>
                </c:pt>
                <c:pt idx="88">
                  <c:v>2.9103607147815351</c:v>
                </c:pt>
                <c:pt idx="89">
                  <c:v>2.9103607147815347</c:v>
                </c:pt>
                <c:pt idx="90">
                  <c:v>2.9103607147815347</c:v>
                </c:pt>
                <c:pt idx="91">
                  <c:v>2.9103607147815347</c:v>
                </c:pt>
                <c:pt idx="92">
                  <c:v>2.9103607147815347</c:v>
                </c:pt>
                <c:pt idx="93">
                  <c:v>2.9103607147815347</c:v>
                </c:pt>
                <c:pt idx="94">
                  <c:v>2.9103607147815347</c:v>
                </c:pt>
                <c:pt idx="95">
                  <c:v>2.9103607147815347</c:v>
                </c:pt>
                <c:pt idx="96">
                  <c:v>2.9103607147815347</c:v>
                </c:pt>
                <c:pt idx="97">
                  <c:v>2.9103607147815347</c:v>
                </c:pt>
                <c:pt idx="98">
                  <c:v>2.9103607147815347</c:v>
                </c:pt>
                <c:pt idx="99">
                  <c:v>2.9103607147815347</c:v>
                </c:pt>
                <c:pt idx="100">
                  <c:v>2.9103607147815347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6325872"/>
        <c:axId val="236326256"/>
      </c:scatterChart>
      <c:valAx>
        <c:axId val="23632587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36326256"/>
        <c:crosses val="autoZero"/>
        <c:crossBetween val="midCat"/>
      </c:valAx>
      <c:valAx>
        <c:axId val="2363262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363258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'12662 Un-chilled_Albert'!$A$2:$A$21</c:f>
              <c:numCache>
                <c:formatCode>0.00</c:formatCode>
                <c:ptCount val="20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2</c:v>
                </c:pt>
                <c:pt idx="5">
                  <c:v>2.5</c:v>
                </c:pt>
                <c:pt idx="6">
                  <c:v>0</c:v>
                </c:pt>
                <c:pt idx="7">
                  <c:v>0.25</c:v>
                </c:pt>
                <c:pt idx="8">
                  <c:v>0.5</c:v>
                </c:pt>
                <c:pt idx="9">
                  <c:v>1</c:v>
                </c:pt>
                <c:pt idx="10">
                  <c:v>1.5</c:v>
                </c:pt>
                <c:pt idx="11">
                  <c:v>2</c:v>
                </c:pt>
                <c:pt idx="12">
                  <c:v>2.5</c:v>
                </c:pt>
                <c:pt idx="13">
                  <c:v>0</c:v>
                </c:pt>
                <c:pt idx="14">
                  <c:v>0.25</c:v>
                </c:pt>
                <c:pt idx="15">
                  <c:v>0.5</c:v>
                </c:pt>
                <c:pt idx="16">
                  <c:v>1</c:v>
                </c:pt>
                <c:pt idx="17">
                  <c:v>1.5</c:v>
                </c:pt>
                <c:pt idx="18">
                  <c:v>2</c:v>
                </c:pt>
                <c:pt idx="19">
                  <c:v>2.5</c:v>
                </c:pt>
              </c:numCache>
            </c:numRef>
          </c:xVal>
          <c:yVal>
            <c:numRef>
              <c:f>'12662 Un-chilled_Albert'!$B$2:$B$21</c:f>
              <c:numCache>
                <c:formatCode>0.00</c:formatCode>
                <c:ptCount val="20"/>
                <c:pt idx="0">
                  <c:v>5.4517864355242907</c:v>
                </c:pt>
                <c:pt idx="1">
                  <c:v>3.9190780923760737</c:v>
                </c:pt>
                <c:pt idx="2">
                  <c:v>3.7781512503836434</c:v>
                </c:pt>
                <c:pt idx="3">
                  <c:v>3.5250448070368452</c:v>
                </c:pt>
                <c:pt idx="4">
                  <c:v>1.5440680443502757</c:v>
                </c:pt>
                <c:pt idx="5">
                  <c:v>2</c:v>
                </c:pt>
                <c:pt idx="6">
                  <c:v>5.6720978579357171</c:v>
                </c:pt>
                <c:pt idx="7">
                  <c:v>3.0899051114393981</c:v>
                </c:pt>
                <c:pt idx="8">
                  <c:v>3.3010299956639813</c:v>
                </c:pt>
                <c:pt idx="9">
                  <c:v>2.4771212547196626</c:v>
                </c:pt>
                <c:pt idx="10">
                  <c:v>2.1303337684950061</c:v>
                </c:pt>
                <c:pt idx="11">
                  <c:v>3.2671717284030137</c:v>
                </c:pt>
                <c:pt idx="12">
                  <c:v>2.3010299956639813</c:v>
                </c:pt>
                <c:pt idx="13">
                  <c:v>5.6334684555795862</c:v>
                </c:pt>
                <c:pt idx="14">
                  <c:v>3.0681858617461617</c:v>
                </c:pt>
                <c:pt idx="15">
                  <c:v>3.6532125137753435</c:v>
                </c:pt>
                <c:pt idx="16">
                  <c:v>3.2174839442139063</c:v>
                </c:pt>
                <c:pt idx="17">
                  <c:v>2.9469432706978256</c:v>
                </c:pt>
                <c:pt idx="18">
                  <c:v>3.7520484478194387</c:v>
                </c:pt>
                <c:pt idx="19">
                  <c:v>2.3010299956639813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'12662 Un-chilled_Albert'!$A$25:$A$125</c:f>
              <c:numCache>
                <c:formatCode>0.000</c:formatCode>
                <c:ptCount val="10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0.19999999999999998</c:v>
                </c:pt>
                <c:pt idx="9">
                  <c:v>0.22499999999999998</c:v>
                </c:pt>
                <c:pt idx="10">
                  <c:v>0.24999999999999997</c:v>
                </c:pt>
                <c:pt idx="11">
                  <c:v>0.27499999999999997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0.37500000000000006</c:v>
                </c:pt>
                <c:pt idx="16">
                  <c:v>0.40000000000000008</c:v>
                </c:pt>
                <c:pt idx="17">
                  <c:v>0.4250000000000001</c:v>
                </c:pt>
                <c:pt idx="18">
                  <c:v>0.45000000000000012</c:v>
                </c:pt>
                <c:pt idx="19">
                  <c:v>0.47500000000000014</c:v>
                </c:pt>
                <c:pt idx="20">
                  <c:v>0.50000000000000011</c:v>
                </c:pt>
                <c:pt idx="21">
                  <c:v>0.52500000000000013</c:v>
                </c:pt>
                <c:pt idx="22">
                  <c:v>0.55000000000000016</c:v>
                </c:pt>
                <c:pt idx="23">
                  <c:v>0.57500000000000018</c:v>
                </c:pt>
                <c:pt idx="24">
                  <c:v>0.6000000000000002</c:v>
                </c:pt>
                <c:pt idx="25">
                  <c:v>0.62500000000000022</c:v>
                </c:pt>
                <c:pt idx="26">
                  <c:v>0.65000000000000024</c:v>
                </c:pt>
                <c:pt idx="27">
                  <c:v>0.67500000000000027</c:v>
                </c:pt>
                <c:pt idx="28">
                  <c:v>0.70000000000000029</c:v>
                </c:pt>
                <c:pt idx="29">
                  <c:v>0.72500000000000031</c:v>
                </c:pt>
                <c:pt idx="30">
                  <c:v>0.75000000000000033</c:v>
                </c:pt>
                <c:pt idx="31">
                  <c:v>0.77500000000000036</c:v>
                </c:pt>
                <c:pt idx="32">
                  <c:v>0.80000000000000038</c:v>
                </c:pt>
                <c:pt idx="33">
                  <c:v>0.8250000000000004</c:v>
                </c:pt>
                <c:pt idx="34">
                  <c:v>0.85000000000000042</c:v>
                </c:pt>
                <c:pt idx="35">
                  <c:v>0.87500000000000044</c:v>
                </c:pt>
                <c:pt idx="36">
                  <c:v>0.90000000000000047</c:v>
                </c:pt>
                <c:pt idx="37">
                  <c:v>0.92500000000000049</c:v>
                </c:pt>
                <c:pt idx="38">
                  <c:v>0.95000000000000051</c:v>
                </c:pt>
                <c:pt idx="39">
                  <c:v>0.97500000000000053</c:v>
                </c:pt>
                <c:pt idx="40">
                  <c:v>1.0000000000000004</c:v>
                </c:pt>
                <c:pt idx="41">
                  <c:v>1.0250000000000004</c:v>
                </c:pt>
                <c:pt idx="42">
                  <c:v>1.0500000000000003</c:v>
                </c:pt>
                <c:pt idx="43">
                  <c:v>1.0750000000000002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1.1749999999999998</c:v>
                </c:pt>
                <c:pt idx="48">
                  <c:v>1.1999999999999997</c:v>
                </c:pt>
                <c:pt idx="49">
                  <c:v>1.2249999999999996</c:v>
                </c:pt>
                <c:pt idx="50">
                  <c:v>1.2499999999999996</c:v>
                </c:pt>
                <c:pt idx="51">
                  <c:v>1.2749999999999995</c:v>
                </c:pt>
                <c:pt idx="52">
                  <c:v>1.2999999999999994</c:v>
                </c:pt>
                <c:pt idx="53">
                  <c:v>1.3249999999999993</c:v>
                </c:pt>
                <c:pt idx="54">
                  <c:v>1.3499999999999992</c:v>
                </c:pt>
                <c:pt idx="55">
                  <c:v>1.3749999999999991</c:v>
                </c:pt>
                <c:pt idx="56">
                  <c:v>1.399999999999999</c:v>
                </c:pt>
                <c:pt idx="57">
                  <c:v>1.4249999999999989</c:v>
                </c:pt>
                <c:pt idx="58">
                  <c:v>1.4499999999999988</c:v>
                </c:pt>
                <c:pt idx="59">
                  <c:v>1.4749999999999988</c:v>
                </c:pt>
                <c:pt idx="60">
                  <c:v>1.4999999999999987</c:v>
                </c:pt>
                <c:pt idx="61">
                  <c:v>1.5249999999999986</c:v>
                </c:pt>
                <c:pt idx="62">
                  <c:v>1.5499999999999985</c:v>
                </c:pt>
                <c:pt idx="63">
                  <c:v>1.5749999999999984</c:v>
                </c:pt>
                <c:pt idx="64">
                  <c:v>1.5999999999999983</c:v>
                </c:pt>
                <c:pt idx="65">
                  <c:v>1.6249999999999982</c:v>
                </c:pt>
                <c:pt idx="66">
                  <c:v>1.6499999999999981</c:v>
                </c:pt>
                <c:pt idx="67">
                  <c:v>1.674999999999998</c:v>
                </c:pt>
                <c:pt idx="68">
                  <c:v>1.699999999999998</c:v>
                </c:pt>
                <c:pt idx="69">
                  <c:v>1.7249999999999979</c:v>
                </c:pt>
                <c:pt idx="70">
                  <c:v>1.7499999999999978</c:v>
                </c:pt>
                <c:pt idx="71">
                  <c:v>1.7749999999999977</c:v>
                </c:pt>
                <c:pt idx="72">
                  <c:v>1.7999999999999976</c:v>
                </c:pt>
                <c:pt idx="73">
                  <c:v>1.8249999999999975</c:v>
                </c:pt>
                <c:pt idx="74">
                  <c:v>1.8499999999999974</c:v>
                </c:pt>
                <c:pt idx="75">
                  <c:v>1.8749999999999973</c:v>
                </c:pt>
                <c:pt idx="76">
                  <c:v>1.8999999999999972</c:v>
                </c:pt>
                <c:pt idx="77">
                  <c:v>1.9249999999999972</c:v>
                </c:pt>
                <c:pt idx="78">
                  <c:v>1.9499999999999971</c:v>
                </c:pt>
                <c:pt idx="79">
                  <c:v>1.974999999999997</c:v>
                </c:pt>
                <c:pt idx="80">
                  <c:v>1.9999999999999969</c:v>
                </c:pt>
                <c:pt idx="81">
                  <c:v>2.0249999999999968</c:v>
                </c:pt>
                <c:pt idx="82">
                  <c:v>2.0499999999999967</c:v>
                </c:pt>
                <c:pt idx="83">
                  <c:v>2.0749999999999966</c:v>
                </c:pt>
                <c:pt idx="84">
                  <c:v>2.0999999999999965</c:v>
                </c:pt>
                <c:pt idx="85">
                  <c:v>2.1249999999999964</c:v>
                </c:pt>
                <c:pt idx="86">
                  <c:v>2.1499999999999964</c:v>
                </c:pt>
                <c:pt idx="87">
                  <c:v>2.1749999999999963</c:v>
                </c:pt>
                <c:pt idx="88">
                  <c:v>2.1999999999999962</c:v>
                </c:pt>
                <c:pt idx="89">
                  <c:v>2.2249999999999961</c:v>
                </c:pt>
                <c:pt idx="90">
                  <c:v>2.249999999999996</c:v>
                </c:pt>
                <c:pt idx="91">
                  <c:v>2.2749999999999959</c:v>
                </c:pt>
                <c:pt idx="92">
                  <c:v>2.2999999999999958</c:v>
                </c:pt>
                <c:pt idx="93">
                  <c:v>2.3249999999999957</c:v>
                </c:pt>
                <c:pt idx="94">
                  <c:v>2.3499999999999956</c:v>
                </c:pt>
                <c:pt idx="95">
                  <c:v>2.3749999999999956</c:v>
                </c:pt>
                <c:pt idx="96">
                  <c:v>2.3999999999999955</c:v>
                </c:pt>
                <c:pt idx="97">
                  <c:v>2.4249999999999954</c:v>
                </c:pt>
                <c:pt idx="98">
                  <c:v>2.4499999999999953</c:v>
                </c:pt>
                <c:pt idx="99">
                  <c:v>2.4749999999999952</c:v>
                </c:pt>
                <c:pt idx="100">
                  <c:v>2.4999999999999951</c:v>
                </c:pt>
              </c:numCache>
            </c:numRef>
          </c:xVal>
          <c:yVal>
            <c:numRef>
              <c:f>'12662 Un-chilled_Albert'!$C$25:$C$125</c:f>
              <c:numCache>
                <c:formatCode>0.000</c:formatCode>
                <c:ptCount val="101"/>
                <c:pt idx="0">
                  <c:v>5.683669793417895</c:v>
                </c:pt>
                <c:pt idx="1">
                  <c:v>4.5929925720612763</c:v>
                </c:pt>
                <c:pt idx="2">
                  <c:v>4.3817383180270566</c:v>
                </c:pt>
                <c:pt idx="3">
                  <c:v>4.2399766394327401</c:v>
                </c:pt>
                <c:pt idx="4">
                  <c:v>4.1303690561559741</c:v>
                </c:pt>
                <c:pt idx="5">
                  <c:v>4.0398576102758881</c:v>
                </c:pt>
                <c:pt idx="6">
                  <c:v>3.9621875778138271</c:v>
                </c:pt>
                <c:pt idx="7">
                  <c:v>3.893832446255391</c:v>
                </c:pt>
                <c:pt idx="8">
                  <c:v>3.8325901694512399</c:v>
                </c:pt>
                <c:pt idx="9">
                  <c:v>3.7769852275346154</c:v>
                </c:pt>
                <c:pt idx="10">
                  <c:v>3.7259762923836468</c:v>
                </c:pt>
                <c:pt idx="11">
                  <c:v>3.6787986069216361</c:v>
                </c:pt>
                <c:pt idx="12">
                  <c:v>3.6348725120874827</c:v>
                </c:pt>
                <c:pt idx="13">
                  <c:v>3.5937472200410632</c:v>
                </c:pt>
                <c:pt idx="14">
                  <c:v>3.5550646157389445</c:v>
                </c:pt>
                <c:pt idx="15">
                  <c:v>3.5185350477475867</c:v>
                </c:pt>
                <c:pt idx="16">
                  <c:v>3.4839206119195216</c:v>
                </c:pt>
                <c:pt idx="17">
                  <c:v>3.4510232908515284</c:v>
                </c:pt>
                <c:pt idx="18">
                  <c:v>3.4196763392055396</c:v>
                </c:pt>
                <c:pt idx="19">
                  <c:v>3.3897378976675161</c:v>
                </c:pt>
                <c:pt idx="20">
                  <c:v>3.3610861733572368</c:v>
                </c:pt>
                <c:pt idx="21">
                  <c:v>3.3336157442129131</c:v>
                </c:pt>
                <c:pt idx="22">
                  <c:v>3.3072346847820535</c:v>
                </c:pt>
                <c:pt idx="23">
                  <c:v>3.2818623022238884</c:v>
                </c:pt>
                <c:pt idx="24">
                  <c:v>3.2574273323679326</c:v>
                </c:pt>
                <c:pt idx="25">
                  <c:v>3.2338664872835521</c:v>
                </c:pt>
                <c:pt idx="26">
                  <c:v>3.2111232747051508</c:v>
                </c:pt>
                <c:pt idx="27">
                  <c:v>3.1891470300516449</c:v>
                </c:pt>
                <c:pt idx="28">
                  <c:v>3.1678921163954552</c:v>
                </c:pt>
                <c:pt idx="29">
                  <c:v>3.1473172583584308</c:v>
                </c:pt>
                <c:pt idx="30">
                  <c:v>3.1273849837306309</c:v>
                </c:pt>
                <c:pt idx="31">
                  <c:v>3.1080611524308335</c:v>
                </c:pt>
                <c:pt idx="32">
                  <c:v>3.0893145568119182</c:v>
                </c:pt>
                <c:pt idx="33">
                  <c:v>3.0711165806487664</c:v>
                </c:pt>
                <c:pt idx="34">
                  <c:v>3.0534409067065047</c:v>
                </c:pt>
                <c:pt idx="35">
                  <c:v>3.0362632647698122</c:v>
                </c:pt>
                <c:pt idx="36">
                  <c:v>3.0195612135625121</c:v>
                </c:pt>
                <c:pt idx="37">
                  <c:v>3.0033139512053006</c:v>
                </c:pt>
                <c:pt idx="38">
                  <c:v>2.9875021498253842</c:v>
                </c:pt>
                <c:pt idx="39">
                  <c:v>2.9721078107027288</c:v>
                </c:pt>
                <c:pt idx="40">
                  <c:v>2.9571141369568235</c:v>
                </c:pt>
                <c:pt idx="41">
                  <c:v>2.9425054212782626</c:v>
                </c:pt>
                <c:pt idx="42">
                  <c:v>2.9282669466161146</c:v>
                </c:pt>
                <c:pt idx="43">
                  <c:v>2.9143848980644282</c:v>
                </c:pt>
                <c:pt idx="44">
                  <c:v>2.900846284464174</c:v>
                </c:pt>
                <c:pt idx="45">
                  <c:v>2.8876388684623078</c:v>
                </c:pt>
                <c:pt idx="46">
                  <c:v>2.8747511039564575</c:v>
                </c:pt>
                <c:pt idx="47">
                  <c:v>2.8621720800094748</c:v>
                </c:pt>
                <c:pt idx="48">
                  <c:v>2.8498914704482439</c:v>
                </c:pt>
                <c:pt idx="49">
                  <c:v>2.8378994884705855</c:v>
                </c:pt>
                <c:pt idx="50">
                  <c:v>2.8261868456762818</c:v>
                </c:pt>
                <c:pt idx="51">
                  <c:v>2.8147447150163196</c:v>
                </c:pt>
                <c:pt idx="52">
                  <c:v>2.8035646972207551</c:v>
                </c:pt>
                <c:pt idx="53">
                  <c:v>2.7926387903221053</c:v>
                </c:pt>
                <c:pt idx="54">
                  <c:v>2.781959361939462</c:v>
                </c:pt>
                <c:pt idx="55">
                  <c:v>2.7715191240300223</c:v>
                </c:pt>
                <c:pt idx="56">
                  <c:v>2.7613111098503031</c:v>
                </c:pt>
                <c:pt idx="57">
                  <c:v>2.7513286529001491</c:v>
                </c:pt>
                <c:pt idx="58">
                  <c:v>2.7415653676492231</c:v>
                </c:pt>
                <c:pt idx="59">
                  <c:v>2.7320151318687582</c:v>
                </c:pt>
                <c:pt idx="60">
                  <c:v>2.7226720704114808</c:v>
                </c:pt>
                <c:pt idx="61">
                  <c:v>2.713530540300094</c:v>
                </c:pt>
                <c:pt idx="62">
                  <c:v>2.7045851170000557</c:v>
                </c:pt>
                <c:pt idx="63">
                  <c:v>2.6958305817658119</c:v>
                </c:pt>
                <c:pt idx="64">
                  <c:v>2.6872619099614061</c:v>
                </c:pt>
                <c:pt idx="65">
                  <c:v>2.6788742602668068</c:v>
                </c:pt>
                <c:pt idx="66">
                  <c:v>2.6706629646904019</c:v>
                </c:pt>
                <c:pt idx="67">
                  <c:v>2.6626235193162451</c:v>
                </c:pt>
                <c:pt idx="68">
                  <c:v>2.6547515757217752</c:v>
                </c:pt>
                <c:pt idx="69">
                  <c:v>2.647042933008092</c:v>
                </c:pt>
                <c:pt idx="70">
                  <c:v>2.6394935303905425</c:v>
                </c:pt>
                <c:pt idx="71">
                  <c:v>2.6320994403023898</c:v>
                </c:pt>
                <c:pt idx="72">
                  <c:v>2.6248568619688331</c:v>
                </c:pt>
                <c:pt idx="73">
                  <c:v>2.6177621154126687</c:v>
                </c:pt>
                <c:pt idx="74">
                  <c:v>2.6108116358564639</c:v>
                </c:pt>
                <c:pt idx="75">
                  <c:v>2.6040019684893467</c:v>
                </c:pt>
                <c:pt idx="76">
                  <c:v>2.5973297635694066</c:v>
                </c:pt>
                <c:pt idx="77">
                  <c:v>2.590791771835296</c:v>
                </c:pt>
                <c:pt idx="78">
                  <c:v>2.5843848402029694</c:v>
                </c:pt>
                <c:pt idx="79">
                  <c:v>2.578105907725615</c:v>
                </c:pt>
                <c:pt idx="80">
                  <c:v>2.5719520017967241</c:v>
                </c:pt>
                <c:pt idx="81">
                  <c:v>2.5659202345779906</c:v>
                </c:pt>
                <c:pt idx="82">
                  <c:v>2.5600077996352679</c:v>
                </c:pt>
                <c:pt idx="83">
                  <c:v>2.5542119687672531</c:v>
                </c:pt>
                <c:pt idx="84">
                  <c:v>2.548530089012822</c:v>
                </c:pt>
                <c:pt idx="85">
                  <c:v>2.542959579824128</c:v>
                </c:pt>
                <c:pt idx="86">
                  <c:v>2.5374979303936236</c:v>
                </c:pt>
                <c:pt idx="87">
                  <c:v>2.5321426971241299</c:v>
                </c:pt>
                <c:pt idx="88">
                  <c:v>2.5268915012319648</c:v>
                </c:pt>
                <c:pt idx="89">
                  <c:v>2.5217420264739294</c:v>
                </c:pt>
                <c:pt idx="90">
                  <c:v>2.5166920169896891</c:v>
                </c:pt>
                <c:pt idx="91">
                  <c:v>2.5117392752517653</c:v>
                </c:pt>
                <c:pt idx="92">
                  <c:v>2.5068816601159303</c:v>
                </c:pt>
                <c:pt idx="93">
                  <c:v>2.5021170849653984</c:v>
                </c:pt>
                <c:pt idx="94">
                  <c:v>2.4974435159426882</c:v>
                </c:pt>
                <c:pt idx="95">
                  <c:v>2.4928589702634976</c:v>
                </c:pt>
                <c:pt idx="96">
                  <c:v>2.4883615146073987</c:v>
                </c:pt>
                <c:pt idx="97">
                  <c:v>2.483949263580485</c:v>
                </c:pt>
                <c:pt idx="98">
                  <c:v>2.4796203782455541</c:v>
                </c:pt>
                <c:pt idx="99">
                  <c:v>2.4753730647156544</c:v>
                </c:pt>
                <c:pt idx="100">
                  <c:v>2.4712055728071838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522504"/>
        <c:axId val="360526984"/>
      </c:scatterChart>
      <c:valAx>
        <c:axId val="3605225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0526984"/>
        <c:crosses val="autoZero"/>
        <c:crossBetween val="midCat"/>
      </c:valAx>
      <c:valAx>
        <c:axId val="3605269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CFU/nl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05225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'12662 Pre-chilled_Geeraerd_Tail'!$A$2:$A$21</c:f>
              <c:numCache>
                <c:formatCode>0.00</c:formatCode>
                <c:ptCount val="20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1.5</c:v>
                </c:pt>
                <c:pt idx="5">
                  <c:v>2.5</c:v>
                </c:pt>
                <c:pt idx="6">
                  <c:v>0</c:v>
                </c:pt>
                <c:pt idx="7">
                  <c:v>0.25</c:v>
                </c:pt>
                <c:pt idx="8">
                  <c:v>0.5</c:v>
                </c:pt>
                <c:pt idx="9">
                  <c:v>1</c:v>
                </c:pt>
                <c:pt idx="10">
                  <c:v>1.5</c:v>
                </c:pt>
                <c:pt idx="11">
                  <c:v>2</c:v>
                </c:pt>
                <c:pt idx="12">
                  <c:v>2.5</c:v>
                </c:pt>
                <c:pt idx="13">
                  <c:v>0</c:v>
                </c:pt>
                <c:pt idx="14">
                  <c:v>0.25</c:v>
                </c:pt>
                <c:pt idx="15">
                  <c:v>0.5</c:v>
                </c:pt>
                <c:pt idx="16">
                  <c:v>1</c:v>
                </c:pt>
                <c:pt idx="17">
                  <c:v>1.5</c:v>
                </c:pt>
                <c:pt idx="18">
                  <c:v>2</c:v>
                </c:pt>
                <c:pt idx="19">
                  <c:v>2.5</c:v>
                </c:pt>
              </c:numCache>
            </c:numRef>
          </c:xVal>
          <c:yVal>
            <c:numRef>
              <c:f>'12662 Pre-chilled_Geeraerd_Tail'!$B$2:$B$21</c:f>
              <c:numCache>
                <c:formatCode>0.00</c:formatCode>
                <c:ptCount val="20"/>
                <c:pt idx="0">
                  <c:v>5.7558748556724915</c:v>
                </c:pt>
                <c:pt idx="1">
                  <c:v>3.1553360374650619</c:v>
                </c:pt>
                <c:pt idx="2">
                  <c:v>1.9294189257142926</c:v>
                </c:pt>
                <c:pt idx="3">
                  <c:v>2.3979400086720375</c:v>
                </c:pt>
                <c:pt idx="4">
                  <c:v>2.5250448070368452</c:v>
                </c:pt>
                <c:pt idx="5">
                  <c:v>2.4771212547196626</c:v>
                </c:pt>
                <c:pt idx="6">
                  <c:v>5.5051499783199063</c:v>
                </c:pt>
                <c:pt idx="7">
                  <c:v>3.1238516409670858</c:v>
                </c:pt>
                <c:pt idx="8">
                  <c:v>2.4983105537896004</c:v>
                </c:pt>
                <c:pt idx="9">
                  <c:v>3.0737183503461227</c:v>
                </c:pt>
                <c:pt idx="10">
                  <c:v>2.7781512503836434</c:v>
                </c:pt>
                <c:pt idx="11">
                  <c:v>3.1760912590556813</c:v>
                </c:pt>
                <c:pt idx="12">
                  <c:v>3.1760912590556813</c:v>
                </c:pt>
                <c:pt idx="13">
                  <c:v>5.6989700043360187</c:v>
                </c:pt>
                <c:pt idx="14">
                  <c:v>3.1958996524092336</c:v>
                </c:pt>
                <c:pt idx="15">
                  <c:v>3.0064660422492318</c:v>
                </c:pt>
                <c:pt idx="16">
                  <c:v>2.4548448600085102</c:v>
                </c:pt>
                <c:pt idx="17">
                  <c:v>2.6857417386022635</c:v>
                </c:pt>
                <c:pt idx="18">
                  <c:v>2.5854607295085006</c:v>
                </c:pt>
                <c:pt idx="19">
                  <c:v>2.3710678622717363</c:v>
                </c:pt>
              </c:numCache>
            </c:numRef>
          </c:yVal>
          <c:smooth val="0"/>
        </c:ser>
        <c:ser>
          <c:idx val="1"/>
          <c:order val="1"/>
          <c:tx>
            <c:v>Idenitifed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'12662 Pre-chilled_Geeraerd_Tail'!$A$25:$A$275</c:f>
              <c:numCache>
                <c:formatCode>0.000</c:formatCode>
                <c:ptCount val="25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</c:numCache>
            </c:numRef>
          </c:xVal>
          <c:yVal>
            <c:numRef>
              <c:f>'12662 Pre-chilled_Geeraerd_Tail'!$C$25:$C$275</c:f>
              <c:numCache>
                <c:formatCode>0.000</c:formatCode>
                <c:ptCount val="251"/>
                <c:pt idx="0">
                  <c:v>5.6541704006042961</c:v>
                </c:pt>
                <c:pt idx="1">
                  <c:v>5.5478384301334485</c:v>
                </c:pt>
                <c:pt idx="2">
                  <c:v>5.4415397810835406</c:v>
                </c:pt>
                <c:pt idx="3">
                  <c:v>5.3352836785584348</c:v>
                </c:pt>
                <c:pt idx="4">
                  <c:v>5.2290818908487218</c:v>
                </c:pt>
                <c:pt idx="5">
                  <c:v>5.1229494237328357</c:v>
                </c:pt>
                <c:pt idx="6">
                  <c:v>5.016905400039664</c:v>
                </c:pt>
                <c:pt idx="7">
                  <c:v>4.9109741712057451</c:v>
                </c:pt>
                <c:pt idx="8">
                  <c:v>4.8051867176338119</c:v>
                </c:pt>
                <c:pt idx="9">
                  <c:v>4.6995824057801858</c:v>
                </c:pt>
                <c:pt idx="10">
                  <c:v>4.594211181342776</c:v>
                </c:pt>
                <c:pt idx="11">
                  <c:v>4.4891362882186296</c:v>
                </c:pt>
                <c:pt idx="12">
                  <c:v>4.3844376093775184</c:v>
                </c:pt>
                <c:pt idx="13">
                  <c:v>4.2802157239349636</c:v>
                </c:pt>
                <c:pt idx="14">
                  <c:v>4.1765967572883103</c:v>
                </c:pt>
                <c:pt idx="15">
                  <c:v>4.0737380573198818</c:v>
                </c:pt>
                <c:pt idx="16">
                  <c:v>3.9718346440008463</c:v>
                </c:pt>
                <c:pt idx="17">
                  <c:v>3.8711262323794142</c:v>
                </c:pt>
                <c:pt idx="18">
                  <c:v>3.7719043976482118</c:v>
                </c:pt>
                <c:pt idx="19">
                  <c:v>3.6745191175008434</c:v>
                </c:pt>
                <c:pt idx="20">
                  <c:v>3.5793834906054269</c:v>
                </c:pt>
                <c:pt idx="21">
                  <c:v>3.4869749306406255</c:v>
                </c:pt>
                <c:pt idx="22">
                  <c:v>3.3978306843105011</c:v>
                </c:pt>
                <c:pt idx="23">
                  <c:v>3.3125353286822574</c:v>
                </c:pt>
                <c:pt idx="24">
                  <c:v>3.231698270038657</c:v>
                </c:pt>
                <c:pt idx="25">
                  <c:v>3.155920505882142</c:v>
                </c:pt>
                <c:pt idx="26">
                  <c:v>3.0857521591244734</c:v>
                </c:pt>
                <c:pt idx="27">
                  <c:v>3.0216452526021649</c:v>
                </c:pt>
                <c:pt idx="28">
                  <c:v>2.9639089788276052</c:v>
                </c:pt>
                <c:pt idx="29">
                  <c:v>2.9126760455603979</c:v>
                </c:pt>
                <c:pt idx="30">
                  <c:v>2.867887472657753</c:v>
                </c:pt>
                <c:pt idx="31">
                  <c:v>2.829299405030802</c:v>
                </c:pt>
                <c:pt idx="32">
                  <c:v>2.7965103270181562</c:v>
                </c:pt>
                <c:pt idx="33">
                  <c:v>2.7690025120006196</c:v>
                </c:pt>
                <c:pt idx="34">
                  <c:v>2.7461892606193405</c:v>
                </c:pt>
                <c:pt idx="35">
                  <c:v>2.7274599127418053</c:v>
                </c:pt>
                <c:pt idx="36">
                  <c:v>2.7122169971240866</c:v>
                </c:pt>
                <c:pt idx="37">
                  <c:v>2.6999029110821811</c:v>
                </c:pt>
                <c:pt idx="38">
                  <c:v>2.6900161124133</c:v>
                </c:pt>
                <c:pt idx="39">
                  <c:v>2.682118438192961</c:v>
                </c:pt>
                <c:pt idx="40">
                  <c:v>2.6758358377012401</c:v>
                </c:pt>
                <c:pt idx="41">
                  <c:v>2.6708547915220553</c:v>
                </c:pt>
                <c:pt idx="42">
                  <c:v>2.6669163072112334</c:v>
                </c:pt>
                <c:pt idx="43">
                  <c:v>2.6638088831083673</c:v>
                </c:pt>
                <c:pt idx="44">
                  <c:v>2.6613613631156561</c:v>
                </c:pt>
                <c:pt idx="45">
                  <c:v>2.6594362303406407</c:v>
                </c:pt>
                <c:pt idx="46">
                  <c:v>2.6579236181693013</c:v>
                </c:pt>
                <c:pt idx="47">
                  <c:v>2.6567361400546035</c:v>
                </c:pt>
                <c:pt idx="48">
                  <c:v>2.6558045322814885</c:v>
                </c:pt>
                <c:pt idx="49">
                  <c:v>2.6550740459788087</c:v>
                </c:pt>
                <c:pt idx="50">
                  <c:v>2.6545014984984121</c:v>
                </c:pt>
                <c:pt idx="51">
                  <c:v>2.6540528874207636</c:v>
                </c:pt>
                <c:pt idx="52">
                  <c:v>2.6537014743529763</c:v>
                </c:pt>
                <c:pt idx="53">
                  <c:v>2.653426254903104</c:v>
                </c:pt>
                <c:pt idx="54">
                  <c:v>2.6532107424425084</c:v>
                </c:pt>
                <c:pt idx="55">
                  <c:v>2.6530420046331455</c:v>
                </c:pt>
                <c:pt idx="56">
                  <c:v>2.6529099022288292</c:v>
                </c:pt>
                <c:pt idx="57">
                  <c:v>2.6528064889341256</c:v>
                </c:pt>
                <c:pt idx="58">
                  <c:v>2.6527255390090607</c:v>
                </c:pt>
                <c:pt idx="59">
                  <c:v>2.6526621758965998</c:v>
                </c:pt>
                <c:pt idx="60">
                  <c:v>2.6526125805561618</c:v>
                </c:pt>
                <c:pt idx="61">
                  <c:v>2.652573762572155</c:v>
                </c:pt>
                <c:pt idx="62">
                  <c:v>2.6525433806343011</c:v>
                </c:pt>
                <c:pt idx="63">
                  <c:v>2.6525196018062882</c:v>
                </c:pt>
                <c:pt idx="64">
                  <c:v>2.6525009912422908</c:v>
                </c:pt>
                <c:pt idx="65">
                  <c:v>2.6524864257885912</c:v>
                </c:pt>
                <c:pt idx="66">
                  <c:v>2.6524750263124548</c:v>
                </c:pt>
                <c:pt idx="67">
                  <c:v>2.6524661047083291</c:v>
                </c:pt>
                <c:pt idx="68">
                  <c:v>2.6524591224036649</c:v>
                </c:pt>
                <c:pt idx="69">
                  <c:v>2.6524536578724325</c:v>
                </c:pt>
                <c:pt idx="70">
                  <c:v>2.6524493812030507</c:v>
                </c:pt>
                <c:pt idx="71">
                  <c:v>2.6524460341901719</c:v>
                </c:pt>
                <c:pt idx="72">
                  <c:v>2.6524434147513429</c:v>
                </c:pt>
                <c:pt idx="73">
                  <c:v>2.6524413647294929</c:v>
                </c:pt>
                <c:pt idx="74">
                  <c:v>2.652439760345902</c:v>
                </c:pt>
                <c:pt idx="75">
                  <c:v>2.6524385047278942</c:v>
                </c:pt>
                <c:pt idx="76">
                  <c:v>2.6524375220604925</c:v>
                </c:pt>
                <c:pt idx="77">
                  <c:v>2.6524367530091775</c:v>
                </c:pt>
                <c:pt idx="78">
                  <c:v>2.6524361511375112</c:v>
                </c:pt>
                <c:pt idx="79">
                  <c:v>2.6524356801034314</c:v>
                </c:pt>
                <c:pt idx="80">
                  <c:v>2.6524353114649708</c:v>
                </c:pt>
                <c:pt idx="81">
                  <c:v>2.6524350229629454</c:v>
                </c:pt>
                <c:pt idx="82">
                  <c:v>2.6524347971769409</c:v>
                </c:pt>
                <c:pt idx="83">
                  <c:v>2.6524346204734566</c:v>
                </c:pt>
                <c:pt idx="84">
                  <c:v>2.652434482182696</c:v>
                </c:pt>
                <c:pt idx="85">
                  <c:v>2.6524343739543097</c:v>
                </c:pt>
                <c:pt idx="86">
                  <c:v>2.6524342892531858</c:v>
                </c:pt>
                <c:pt idx="87">
                  <c:v>2.6524342229648457</c:v>
                </c:pt>
                <c:pt idx="88">
                  <c:v>2.6524341710866222</c:v>
                </c:pt>
                <c:pt idx="89">
                  <c:v>2.6524341304859673</c:v>
                </c:pt>
                <c:pt idx="90">
                  <c:v>2.6524340987113031</c:v>
                </c:pt>
                <c:pt idx="91">
                  <c:v>2.6524340738439887</c:v>
                </c:pt>
                <c:pt idx="92">
                  <c:v>2.6524340543824665</c:v>
                </c:pt>
                <c:pt idx="93">
                  <c:v>2.6524340391515961</c:v>
                </c:pt>
                <c:pt idx="94">
                  <c:v>2.6524340272316955</c:v>
                </c:pt>
                <c:pt idx="95">
                  <c:v>2.6524340179030084</c:v>
                </c:pt>
                <c:pt idx="96">
                  <c:v>2.6524340106022426</c:v>
                </c:pt>
                <c:pt idx="97">
                  <c:v>2.6524340048885571</c:v>
                </c:pt>
                <c:pt idx="98">
                  <c:v>2.6524340004169438</c:v>
                </c:pt>
                <c:pt idx="99">
                  <c:v>2.6524339969173942</c:v>
                </c:pt>
                <c:pt idx="100">
                  <c:v>2.6524339941785962</c:v>
                </c:pt>
                <c:pt idx="101">
                  <c:v>2.6524339920351729</c:v>
                </c:pt>
                <c:pt idx="102">
                  <c:v>2.6524339903576988</c:v>
                </c:pt>
                <c:pt idx="103">
                  <c:v>2.6524339890448831</c:v>
                </c:pt>
                <c:pt idx="104">
                  <c:v>2.6524339880174548</c:v>
                </c:pt>
                <c:pt idx="105">
                  <c:v>2.6524339872133744</c:v>
                </c:pt>
                <c:pt idx="106">
                  <c:v>2.6524339865840894</c:v>
                </c:pt>
                <c:pt idx="107">
                  <c:v>2.6524339860916015</c:v>
                </c:pt>
                <c:pt idx="108">
                  <c:v>2.6524339857061738</c:v>
                </c:pt>
                <c:pt idx="109">
                  <c:v>2.652433985404532</c:v>
                </c:pt>
                <c:pt idx="110">
                  <c:v>2.6524339851684631</c:v>
                </c:pt>
                <c:pt idx="111">
                  <c:v>2.6524339849837122</c:v>
                </c:pt>
                <c:pt idx="112">
                  <c:v>2.6524339848391234</c:v>
                </c:pt>
                <c:pt idx="113">
                  <c:v>2.6524339847259659</c:v>
                </c:pt>
                <c:pt idx="114">
                  <c:v>2.6524339846374074</c:v>
                </c:pt>
                <c:pt idx="115">
                  <c:v>2.6524339845681002</c:v>
                </c:pt>
                <c:pt idx="116">
                  <c:v>2.6524339845138591</c:v>
                </c:pt>
                <c:pt idx="117">
                  <c:v>2.6524339844714095</c:v>
                </c:pt>
                <c:pt idx="118">
                  <c:v>2.6524339844381881</c:v>
                </c:pt>
                <c:pt idx="119">
                  <c:v>2.652433984412188</c:v>
                </c:pt>
                <c:pt idx="120">
                  <c:v>2.6524339843918403</c:v>
                </c:pt>
                <c:pt idx="121">
                  <c:v>2.6524339843759157</c:v>
                </c:pt>
                <c:pt idx="122">
                  <c:v>2.6524339843634532</c:v>
                </c:pt>
                <c:pt idx="123">
                  <c:v>2.6524339843536997</c:v>
                </c:pt>
                <c:pt idx="124">
                  <c:v>2.6524339843460663</c:v>
                </c:pt>
                <c:pt idx="125">
                  <c:v>2.6524339843400924</c:v>
                </c:pt>
                <c:pt idx="126">
                  <c:v>2.652433984335417</c:v>
                </c:pt>
                <c:pt idx="127">
                  <c:v>2.6524339843317581</c:v>
                </c:pt>
                <c:pt idx="128">
                  <c:v>2.6524339843288947</c:v>
                </c:pt>
                <c:pt idx="129">
                  <c:v>2.6524339843266538</c:v>
                </c:pt>
                <c:pt idx="130">
                  <c:v>2.6524339843248996</c:v>
                </c:pt>
                <c:pt idx="131">
                  <c:v>2.6524339843235274</c:v>
                </c:pt>
                <c:pt idx="132">
                  <c:v>2.6524339843224531</c:v>
                </c:pt>
                <c:pt idx="133">
                  <c:v>2.6524339843216125</c:v>
                </c:pt>
                <c:pt idx="134">
                  <c:v>2.6524339843209543</c:v>
                </c:pt>
                <c:pt idx="135">
                  <c:v>2.6524339843204396</c:v>
                </c:pt>
                <c:pt idx="136">
                  <c:v>2.6524339843200364</c:v>
                </c:pt>
                <c:pt idx="137">
                  <c:v>2.6524339843197211</c:v>
                </c:pt>
                <c:pt idx="138">
                  <c:v>2.6524339843194742</c:v>
                </c:pt>
                <c:pt idx="139">
                  <c:v>2.652433984319281</c:v>
                </c:pt>
                <c:pt idx="140">
                  <c:v>2.65243398431913</c:v>
                </c:pt>
                <c:pt idx="141">
                  <c:v>2.6524339843190115</c:v>
                </c:pt>
                <c:pt idx="142">
                  <c:v>2.6524339843189191</c:v>
                </c:pt>
                <c:pt idx="143">
                  <c:v>2.6524339843188467</c:v>
                </c:pt>
                <c:pt idx="144">
                  <c:v>2.6524339843187899</c:v>
                </c:pt>
                <c:pt idx="145">
                  <c:v>2.6524339843187454</c:v>
                </c:pt>
                <c:pt idx="146">
                  <c:v>2.6524339843187108</c:v>
                </c:pt>
                <c:pt idx="147">
                  <c:v>2.6524339843186837</c:v>
                </c:pt>
                <c:pt idx="148">
                  <c:v>2.6524339843186624</c:v>
                </c:pt>
                <c:pt idx="149">
                  <c:v>2.6524339843186455</c:v>
                </c:pt>
                <c:pt idx="150">
                  <c:v>2.6524339843186326</c:v>
                </c:pt>
                <c:pt idx="151">
                  <c:v>2.6524339843186224</c:v>
                </c:pt>
                <c:pt idx="152">
                  <c:v>2.6524339843186144</c:v>
                </c:pt>
                <c:pt idx="153">
                  <c:v>2.6524339843186082</c:v>
                </c:pt>
                <c:pt idx="154">
                  <c:v>2.6524339843186033</c:v>
                </c:pt>
                <c:pt idx="155">
                  <c:v>2.6524339843185993</c:v>
                </c:pt>
                <c:pt idx="156">
                  <c:v>2.6524339843185962</c:v>
                </c:pt>
                <c:pt idx="157">
                  <c:v>2.652433984318594</c:v>
                </c:pt>
                <c:pt idx="158">
                  <c:v>2.6524339843185922</c:v>
                </c:pt>
                <c:pt idx="159">
                  <c:v>2.6524339843185909</c:v>
                </c:pt>
                <c:pt idx="160">
                  <c:v>2.6524339843185896</c:v>
                </c:pt>
                <c:pt idx="161">
                  <c:v>2.6524339843185887</c:v>
                </c:pt>
                <c:pt idx="162">
                  <c:v>2.6524339843185882</c:v>
                </c:pt>
                <c:pt idx="163">
                  <c:v>2.6524339843185878</c:v>
                </c:pt>
                <c:pt idx="164">
                  <c:v>2.6524339843185873</c:v>
                </c:pt>
                <c:pt idx="165">
                  <c:v>2.6524339843185869</c:v>
                </c:pt>
                <c:pt idx="166">
                  <c:v>2.6524339843185865</c:v>
                </c:pt>
                <c:pt idx="167">
                  <c:v>2.6524339843185865</c:v>
                </c:pt>
                <c:pt idx="168">
                  <c:v>2.652433984318586</c:v>
                </c:pt>
                <c:pt idx="169">
                  <c:v>2.652433984318586</c:v>
                </c:pt>
                <c:pt idx="170">
                  <c:v>2.652433984318586</c:v>
                </c:pt>
                <c:pt idx="171">
                  <c:v>2.652433984318586</c:v>
                </c:pt>
                <c:pt idx="172">
                  <c:v>2.652433984318586</c:v>
                </c:pt>
                <c:pt idx="173">
                  <c:v>2.652433984318586</c:v>
                </c:pt>
                <c:pt idx="174">
                  <c:v>2.6524339843185856</c:v>
                </c:pt>
                <c:pt idx="175">
                  <c:v>2.6524339843185856</c:v>
                </c:pt>
                <c:pt idx="176">
                  <c:v>2.6524339843185856</c:v>
                </c:pt>
                <c:pt idx="177">
                  <c:v>2.6524339843185856</c:v>
                </c:pt>
                <c:pt idx="178">
                  <c:v>2.6524339843185856</c:v>
                </c:pt>
                <c:pt idx="179">
                  <c:v>2.6524339843185856</c:v>
                </c:pt>
                <c:pt idx="180">
                  <c:v>2.6524339843185856</c:v>
                </c:pt>
                <c:pt idx="181">
                  <c:v>2.6524339843185856</c:v>
                </c:pt>
                <c:pt idx="182">
                  <c:v>2.6524339843185856</c:v>
                </c:pt>
                <c:pt idx="183">
                  <c:v>2.6524339843185856</c:v>
                </c:pt>
                <c:pt idx="184">
                  <c:v>2.6524339843185856</c:v>
                </c:pt>
                <c:pt idx="185">
                  <c:v>2.6524339843185856</c:v>
                </c:pt>
                <c:pt idx="186">
                  <c:v>2.6524339843185856</c:v>
                </c:pt>
                <c:pt idx="187">
                  <c:v>2.6524339843185856</c:v>
                </c:pt>
                <c:pt idx="188">
                  <c:v>2.6524339843185856</c:v>
                </c:pt>
                <c:pt idx="189">
                  <c:v>2.6524339843185856</c:v>
                </c:pt>
                <c:pt idx="190">
                  <c:v>2.6524339843185856</c:v>
                </c:pt>
                <c:pt idx="191">
                  <c:v>2.6524339843185856</c:v>
                </c:pt>
                <c:pt idx="192">
                  <c:v>2.6524339843185856</c:v>
                </c:pt>
                <c:pt idx="193">
                  <c:v>2.6524339843185856</c:v>
                </c:pt>
                <c:pt idx="194">
                  <c:v>2.6524339843185856</c:v>
                </c:pt>
                <c:pt idx="195">
                  <c:v>2.6524339843185856</c:v>
                </c:pt>
                <c:pt idx="196">
                  <c:v>2.6524339843185856</c:v>
                </c:pt>
                <c:pt idx="197">
                  <c:v>2.6524339843185856</c:v>
                </c:pt>
                <c:pt idx="198">
                  <c:v>2.6524339843185856</c:v>
                </c:pt>
                <c:pt idx="199">
                  <c:v>2.6524339843185856</c:v>
                </c:pt>
                <c:pt idx="200">
                  <c:v>2.6524339843185856</c:v>
                </c:pt>
                <c:pt idx="201">
                  <c:v>2.6524339843185856</c:v>
                </c:pt>
                <c:pt idx="202">
                  <c:v>2.6524339843185856</c:v>
                </c:pt>
                <c:pt idx="203">
                  <c:v>2.6524339843185856</c:v>
                </c:pt>
                <c:pt idx="204">
                  <c:v>2.6524339843185856</c:v>
                </c:pt>
                <c:pt idx="205">
                  <c:v>2.6524339843185856</c:v>
                </c:pt>
                <c:pt idx="206">
                  <c:v>2.6524339843185856</c:v>
                </c:pt>
                <c:pt idx="207">
                  <c:v>2.6524339843185856</c:v>
                </c:pt>
                <c:pt idx="208">
                  <c:v>2.6524339843185856</c:v>
                </c:pt>
                <c:pt idx="209">
                  <c:v>2.6524339843185856</c:v>
                </c:pt>
                <c:pt idx="210">
                  <c:v>2.6524339843185856</c:v>
                </c:pt>
                <c:pt idx="211">
                  <c:v>2.6524339843185856</c:v>
                </c:pt>
                <c:pt idx="212">
                  <c:v>2.6524339843185856</c:v>
                </c:pt>
                <c:pt idx="213">
                  <c:v>2.6524339843185856</c:v>
                </c:pt>
                <c:pt idx="214">
                  <c:v>2.6524339843185856</c:v>
                </c:pt>
                <c:pt idx="215">
                  <c:v>2.6524339843185856</c:v>
                </c:pt>
                <c:pt idx="216">
                  <c:v>2.6524339843185856</c:v>
                </c:pt>
                <c:pt idx="217">
                  <c:v>2.6524339843185856</c:v>
                </c:pt>
                <c:pt idx="218">
                  <c:v>2.6524339843185856</c:v>
                </c:pt>
                <c:pt idx="219">
                  <c:v>2.6524339843185856</c:v>
                </c:pt>
                <c:pt idx="220">
                  <c:v>2.6524339843185856</c:v>
                </c:pt>
                <c:pt idx="221">
                  <c:v>2.6524339843185856</c:v>
                </c:pt>
                <c:pt idx="222">
                  <c:v>2.6524339843185856</c:v>
                </c:pt>
                <c:pt idx="223">
                  <c:v>2.6524339843185856</c:v>
                </c:pt>
                <c:pt idx="224">
                  <c:v>2.6524339843185856</c:v>
                </c:pt>
                <c:pt idx="225">
                  <c:v>2.6524339843185856</c:v>
                </c:pt>
                <c:pt idx="226">
                  <c:v>2.6524339843185856</c:v>
                </c:pt>
                <c:pt idx="227">
                  <c:v>2.6524339843185856</c:v>
                </c:pt>
                <c:pt idx="228">
                  <c:v>2.6524339843185856</c:v>
                </c:pt>
                <c:pt idx="229">
                  <c:v>2.6524339843185856</c:v>
                </c:pt>
                <c:pt idx="230">
                  <c:v>2.6524339843185856</c:v>
                </c:pt>
                <c:pt idx="231">
                  <c:v>2.6524339843185856</c:v>
                </c:pt>
                <c:pt idx="232">
                  <c:v>2.6524339843185856</c:v>
                </c:pt>
                <c:pt idx="233">
                  <c:v>2.6524339843185856</c:v>
                </c:pt>
                <c:pt idx="234">
                  <c:v>2.6524339843185856</c:v>
                </c:pt>
                <c:pt idx="235">
                  <c:v>2.6524339843185856</c:v>
                </c:pt>
                <c:pt idx="236">
                  <c:v>2.6524339843185856</c:v>
                </c:pt>
                <c:pt idx="237">
                  <c:v>2.6524339843185856</c:v>
                </c:pt>
                <c:pt idx="238">
                  <c:v>2.6524339843185856</c:v>
                </c:pt>
                <c:pt idx="239">
                  <c:v>2.6524339843185856</c:v>
                </c:pt>
                <c:pt idx="240">
                  <c:v>2.6524339843185856</c:v>
                </c:pt>
                <c:pt idx="241">
                  <c:v>2.6524339843185856</c:v>
                </c:pt>
                <c:pt idx="242">
                  <c:v>2.6524339843185856</c:v>
                </c:pt>
                <c:pt idx="243">
                  <c:v>2.6524339843185856</c:v>
                </c:pt>
                <c:pt idx="244">
                  <c:v>2.6524339843185856</c:v>
                </c:pt>
                <c:pt idx="245">
                  <c:v>2.6524339843185856</c:v>
                </c:pt>
                <c:pt idx="246">
                  <c:v>2.6524339843185856</c:v>
                </c:pt>
                <c:pt idx="247">
                  <c:v>2.6524339843185856</c:v>
                </c:pt>
                <c:pt idx="248">
                  <c:v>2.6524339843185856</c:v>
                </c:pt>
                <c:pt idx="249">
                  <c:v>2.6524339843185856</c:v>
                </c:pt>
                <c:pt idx="250">
                  <c:v>2.6524339843185856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085040"/>
        <c:axId val="360085424"/>
      </c:scatterChart>
      <c:valAx>
        <c:axId val="36008504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0085424"/>
        <c:crosses val="autoZero"/>
        <c:crossBetween val="midCat"/>
      </c:valAx>
      <c:valAx>
        <c:axId val="3600854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00850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'13126 Un-chilled_Geeraerd_Tail'!$A$2:$A$18</c:f>
              <c:numCache>
                <c:formatCode>0.00</c:formatCode>
                <c:ptCount val="17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1.5</c:v>
                </c:pt>
                <c:pt idx="5">
                  <c:v>2</c:v>
                </c:pt>
                <c:pt idx="6">
                  <c:v>0</c:v>
                </c:pt>
                <c:pt idx="7">
                  <c:v>0.25</c:v>
                </c:pt>
                <c:pt idx="8">
                  <c:v>0.5</c:v>
                </c:pt>
                <c:pt idx="9">
                  <c:v>1</c:v>
                </c:pt>
                <c:pt idx="10">
                  <c:v>1.5</c:v>
                </c:pt>
                <c:pt idx="11">
                  <c:v>0</c:v>
                </c:pt>
                <c:pt idx="12">
                  <c:v>0.25</c:v>
                </c:pt>
                <c:pt idx="13">
                  <c:v>0.5</c:v>
                </c:pt>
                <c:pt idx="14">
                  <c:v>1</c:v>
                </c:pt>
                <c:pt idx="15">
                  <c:v>1.5</c:v>
                </c:pt>
                <c:pt idx="16">
                  <c:v>2.5</c:v>
                </c:pt>
              </c:numCache>
            </c:numRef>
          </c:xVal>
          <c:yVal>
            <c:numRef>
              <c:f>'13126 Un-chilled_Geeraerd_Tail'!$B$2:$B$18</c:f>
              <c:numCache>
                <c:formatCode>0.00</c:formatCode>
                <c:ptCount val="17"/>
                <c:pt idx="0">
                  <c:v>5.4517864355242907</c:v>
                </c:pt>
                <c:pt idx="1">
                  <c:v>2.4771212547196626</c:v>
                </c:pt>
                <c:pt idx="2">
                  <c:v>1.1760912590556813</c:v>
                </c:pt>
                <c:pt idx="3">
                  <c:v>2.0606978403536118</c:v>
                </c:pt>
                <c:pt idx="4">
                  <c:v>1.5440680443502757</c:v>
                </c:pt>
                <c:pt idx="5">
                  <c:v>1.9294189257142926</c:v>
                </c:pt>
                <c:pt idx="6">
                  <c:v>5.6020599913279625</c:v>
                </c:pt>
                <c:pt idx="7">
                  <c:v>3.0791812460476247</c:v>
                </c:pt>
                <c:pt idx="8">
                  <c:v>2.6180480967120929</c:v>
                </c:pt>
                <c:pt idx="9">
                  <c:v>1.1760912590556813</c:v>
                </c:pt>
                <c:pt idx="10">
                  <c:v>1.6989700043360187</c:v>
                </c:pt>
                <c:pt idx="11">
                  <c:v>5.6720978579357171</c:v>
                </c:pt>
                <c:pt idx="12">
                  <c:v>4.1139433523068369</c:v>
                </c:pt>
                <c:pt idx="13">
                  <c:v>2.4983105537896004</c:v>
                </c:pt>
                <c:pt idx="14">
                  <c:v>1.1760912590556813</c:v>
                </c:pt>
                <c:pt idx="15">
                  <c:v>1.1760912590556813</c:v>
                </c:pt>
                <c:pt idx="16">
                  <c:v>1.5440680443502757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'13126 Un-chilled_Geeraerd_Tail'!$A$22:$A$122</c:f>
              <c:numCache>
                <c:formatCode>0.000</c:formatCode>
                <c:ptCount val="101"/>
                <c:pt idx="0" formatCode="0.0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0.12364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0.19999999999999998</c:v>
                </c:pt>
                <c:pt idx="9">
                  <c:v>0.22499999999999998</c:v>
                </c:pt>
                <c:pt idx="10">
                  <c:v>0.24999999999999997</c:v>
                </c:pt>
                <c:pt idx="11">
                  <c:v>0.27499999999999997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0.37500000000000006</c:v>
                </c:pt>
                <c:pt idx="16">
                  <c:v>0.40000000000000008</c:v>
                </c:pt>
                <c:pt idx="17">
                  <c:v>0.4250000000000001</c:v>
                </c:pt>
                <c:pt idx="18">
                  <c:v>0.45000000000000012</c:v>
                </c:pt>
                <c:pt idx="19">
                  <c:v>0.47500000000000014</c:v>
                </c:pt>
                <c:pt idx="20">
                  <c:v>0.50000000000000011</c:v>
                </c:pt>
                <c:pt idx="21">
                  <c:v>0.52500000000000013</c:v>
                </c:pt>
                <c:pt idx="22">
                  <c:v>0.55000000000000016</c:v>
                </c:pt>
                <c:pt idx="23">
                  <c:v>0.57500000000000018</c:v>
                </c:pt>
                <c:pt idx="24">
                  <c:v>0.6000000000000002</c:v>
                </c:pt>
                <c:pt idx="25">
                  <c:v>0.62500000000000022</c:v>
                </c:pt>
                <c:pt idx="26">
                  <c:v>0.65000000000000024</c:v>
                </c:pt>
                <c:pt idx="27">
                  <c:v>0.67500000000000027</c:v>
                </c:pt>
                <c:pt idx="28">
                  <c:v>0.70000000000000029</c:v>
                </c:pt>
                <c:pt idx="29">
                  <c:v>0.72500000000000031</c:v>
                </c:pt>
                <c:pt idx="30">
                  <c:v>0.75000000000000033</c:v>
                </c:pt>
                <c:pt idx="31">
                  <c:v>0.77500000000000036</c:v>
                </c:pt>
                <c:pt idx="32">
                  <c:v>0.80000000000000038</c:v>
                </c:pt>
                <c:pt idx="33">
                  <c:v>0.8250000000000004</c:v>
                </c:pt>
                <c:pt idx="34">
                  <c:v>0.85000000000000042</c:v>
                </c:pt>
                <c:pt idx="35">
                  <c:v>0.87500000000000044</c:v>
                </c:pt>
                <c:pt idx="36">
                  <c:v>0.90000000000000047</c:v>
                </c:pt>
                <c:pt idx="37">
                  <c:v>0.92500000000000049</c:v>
                </c:pt>
                <c:pt idx="38">
                  <c:v>0.95000000000000051</c:v>
                </c:pt>
                <c:pt idx="39">
                  <c:v>0.97500000000000053</c:v>
                </c:pt>
                <c:pt idx="40">
                  <c:v>1.0000000000000004</c:v>
                </c:pt>
                <c:pt idx="41">
                  <c:v>1.0250000000000004</c:v>
                </c:pt>
                <c:pt idx="42">
                  <c:v>1.0500000000000003</c:v>
                </c:pt>
                <c:pt idx="43">
                  <c:v>1.0750000000000002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1.1749999999999998</c:v>
                </c:pt>
                <c:pt idx="48">
                  <c:v>1.1999999999999997</c:v>
                </c:pt>
                <c:pt idx="49">
                  <c:v>1.2249999999999996</c:v>
                </c:pt>
                <c:pt idx="50">
                  <c:v>1.2499999999999996</c:v>
                </c:pt>
                <c:pt idx="51">
                  <c:v>1.2749999999999995</c:v>
                </c:pt>
                <c:pt idx="52">
                  <c:v>1.2999999999999994</c:v>
                </c:pt>
                <c:pt idx="53">
                  <c:v>1.3249999999999993</c:v>
                </c:pt>
                <c:pt idx="54">
                  <c:v>1.3499999999999992</c:v>
                </c:pt>
                <c:pt idx="55">
                  <c:v>1.3749999999999991</c:v>
                </c:pt>
                <c:pt idx="56">
                  <c:v>1.399999999999999</c:v>
                </c:pt>
                <c:pt idx="57">
                  <c:v>1.4249999999999989</c:v>
                </c:pt>
                <c:pt idx="58">
                  <c:v>1.4499999999999988</c:v>
                </c:pt>
                <c:pt idx="59">
                  <c:v>1.4749999999999988</c:v>
                </c:pt>
                <c:pt idx="60">
                  <c:v>1.4999999999999987</c:v>
                </c:pt>
                <c:pt idx="61">
                  <c:v>1.5249999999999986</c:v>
                </c:pt>
                <c:pt idx="62">
                  <c:v>1.5499999999999985</c:v>
                </c:pt>
                <c:pt idx="63">
                  <c:v>1.5749999999999984</c:v>
                </c:pt>
                <c:pt idx="64">
                  <c:v>1.5999999999999983</c:v>
                </c:pt>
                <c:pt idx="65">
                  <c:v>1.6249999999999982</c:v>
                </c:pt>
                <c:pt idx="66">
                  <c:v>1.6499999999999981</c:v>
                </c:pt>
                <c:pt idx="67">
                  <c:v>1.674999999999998</c:v>
                </c:pt>
                <c:pt idx="68">
                  <c:v>1.699999999999998</c:v>
                </c:pt>
                <c:pt idx="69">
                  <c:v>1.7249999999999979</c:v>
                </c:pt>
                <c:pt idx="70">
                  <c:v>1.7499999999999978</c:v>
                </c:pt>
                <c:pt idx="71">
                  <c:v>1.7749999999999977</c:v>
                </c:pt>
                <c:pt idx="72">
                  <c:v>1.7999999999999976</c:v>
                </c:pt>
                <c:pt idx="73">
                  <c:v>1.8249999999999975</c:v>
                </c:pt>
                <c:pt idx="74">
                  <c:v>1.8499999999999974</c:v>
                </c:pt>
                <c:pt idx="75">
                  <c:v>1.8749999999999973</c:v>
                </c:pt>
                <c:pt idx="76">
                  <c:v>1.8999999999999972</c:v>
                </c:pt>
                <c:pt idx="77">
                  <c:v>1.9249999999999972</c:v>
                </c:pt>
                <c:pt idx="78">
                  <c:v>1.9499999999999971</c:v>
                </c:pt>
                <c:pt idx="79">
                  <c:v>1.974999999999997</c:v>
                </c:pt>
                <c:pt idx="80">
                  <c:v>1.9999999999999969</c:v>
                </c:pt>
                <c:pt idx="81">
                  <c:v>2.0249999999999968</c:v>
                </c:pt>
                <c:pt idx="82">
                  <c:v>2.0499999999999967</c:v>
                </c:pt>
                <c:pt idx="83">
                  <c:v>2.0749999999999966</c:v>
                </c:pt>
                <c:pt idx="84">
                  <c:v>2.0999999999999965</c:v>
                </c:pt>
                <c:pt idx="85">
                  <c:v>2.1249999999999964</c:v>
                </c:pt>
                <c:pt idx="86">
                  <c:v>2.1499999999999964</c:v>
                </c:pt>
                <c:pt idx="87">
                  <c:v>2.1749999999999963</c:v>
                </c:pt>
                <c:pt idx="88">
                  <c:v>2.1999999999999962</c:v>
                </c:pt>
                <c:pt idx="89">
                  <c:v>2.2249999999999961</c:v>
                </c:pt>
                <c:pt idx="90">
                  <c:v>2.249999999999996</c:v>
                </c:pt>
                <c:pt idx="91">
                  <c:v>2.2749999999999959</c:v>
                </c:pt>
                <c:pt idx="92">
                  <c:v>2.2999999999999958</c:v>
                </c:pt>
                <c:pt idx="93">
                  <c:v>2.3249999999999957</c:v>
                </c:pt>
                <c:pt idx="94">
                  <c:v>2.3499999999999956</c:v>
                </c:pt>
                <c:pt idx="95">
                  <c:v>2.3749999999999956</c:v>
                </c:pt>
                <c:pt idx="96">
                  <c:v>2.3999999999999955</c:v>
                </c:pt>
                <c:pt idx="97">
                  <c:v>2.4249999999999954</c:v>
                </c:pt>
                <c:pt idx="98">
                  <c:v>2.4499999999999953</c:v>
                </c:pt>
                <c:pt idx="99">
                  <c:v>2.4749999999999952</c:v>
                </c:pt>
                <c:pt idx="100">
                  <c:v>2.4999999999999951</c:v>
                </c:pt>
              </c:numCache>
            </c:numRef>
          </c:xVal>
          <c:yVal>
            <c:numRef>
              <c:f>'13126 Un-chilled_Geeraerd_Tail'!$C$22:$C$122</c:f>
              <c:numCache>
                <c:formatCode>0.000</c:formatCode>
                <c:ptCount val="101"/>
                <c:pt idx="0">
                  <c:v>5.4650501960919069</c:v>
                </c:pt>
                <c:pt idx="1">
                  <c:v>5.2626753002719449</c:v>
                </c:pt>
                <c:pt idx="2">
                  <c:v>5.0603212878529531</c:v>
                </c:pt>
                <c:pt idx="3">
                  <c:v>4.8580005485118907</c:v>
                </c:pt>
                <c:pt idx="4">
                  <c:v>4.6557328138865834</c:v>
                </c:pt>
                <c:pt idx="5">
                  <c:v>4.4645453682534502</c:v>
                </c:pt>
                <c:pt idx="6">
                  <c:v>4.2515005629493663</c:v>
                </c:pt>
                <c:pt idx="7">
                  <c:v>4.0496654288489413</c:v>
                </c:pt>
                <c:pt idx="8">
                  <c:v>3.8481700772658529</c:v>
                </c:pt>
                <c:pt idx="9">
                  <c:v>3.6472138413702515</c:v>
                </c:pt>
                <c:pt idx="10">
                  <c:v>3.447110759217078</c:v>
                </c:pt>
                <c:pt idx="11">
                  <c:v>3.2483522289981241</c:v>
                </c:pt>
                <c:pt idx="12">
                  <c:v>3.0516989501593947</c:v>
                </c:pt>
                <c:pt idx="13">
                  <c:v>2.8583087004685939</c:v>
                </c:pt>
                <c:pt idx="14">
                  <c:v>2.669897335694432</c:v>
                </c:pt>
                <c:pt idx="15">
                  <c:v>2.4889045713091433</c:v>
                </c:pt>
                <c:pt idx="16">
                  <c:v>2.3185842745358767</c:v>
                </c:pt>
                <c:pt idx="17">
                  <c:v>2.1628695728620708</c:v>
                </c:pt>
                <c:pt idx="18">
                  <c:v>2.0258395657369945</c:v>
                </c:pt>
                <c:pt idx="19">
                  <c:v>1.9107623202652628</c:v>
                </c:pt>
                <c:pt idx="20">
                  <c:v>1.819047745576067</c:v>
                </c:pt>
                <c:pt idx="21">
                  <c:v>1.7497220689502593</c:v>
                </c:pt>
                <c:pt idx="22">
                  <c:v>1.6997954615573168</c:v>
                </c:pt>
                <c:pt idx="23">
                  <c:v>1.6652589698688869</c:v>
                </c:pt>
                <c:pt idx="24">
                  <c:v>1.6420967349881979</c:v>
                </c:pt>
                <c:pt idx="25">
                  <c:v>1.6269060921902894</c:v>
                </c:pt>
                <c:pt idx="26">
                  <c:v>1.6170958570766159</c:v>
                </c:pt>
                <c:pt idx="27">
                  <c:v>1.6108251681248389</c:v>
                </c:pt>
                <c:pt idx="28">
                  <c:v>1.6068437896488426</c:v>
                </c:pt>
                <c:pt idx="29">
                  <c:v>1.6043268461977291</c:v>
                </c:pt>
                <c:pt idx="30">
                  <c:v>1.6027400702670669</c:v>
                </c:pt>
                <c:pt idx="31">
                  <c:v>1.6017414546217648</c:v>
                </c:pt>
                <c:pt idx="32">
                  <c:v>1.6011136832058095</c:v>
                </c:pt>
                <c:pt idx="33">
                  <c:v>1.6007193144046055</c:v>
                </c:pt>
                <c:pt idx="34">
                  <c:v>1.6004716785749247</c:v>
                </c:pt>
                <c:pt idx="35">
                  <c:v>1.6003162234834354</c:v>
                </c:pt>
                <c:pt idx="36">
                  <c:v>1.6002186523420858</c:v>
                </c:pt>
                <c:pt idx="37">
                  <c:v>1.6001574186130283</c:v>
                </c:pt>
                <c:pt idx="38">
                  <c:v>1.6001189921458427</c:v>
                </c:pt>
                <c:pt idx="39">
                  <c:v>1.6000948791235081</c:v>
                </c:pt>
                <c:pt idx="40">
                  <c:v>1.6000797483479106</c:v>
                </c:pt>
                <c:pt idx="41">
                  <c:v>1.6000702540375804</c:v>
                </c:pt>
                <c:pt idx="42">
                  <c:v>1.6000642965784888</c:v>
                </c:pt>
                <c:pt idx="43">
                  <c:v>1.6000605584361285</c:v>
                </c:pt>
                <c:pt idx="44">
                  <c:v>1.6000582128639673</c:v>
                </c:pt>
                <c:pt idx="45">
                  <c:v>1.6000567410916593</c:v>
                </c:pt>
                <c:pt idx="46">
                  <c:v>1.6000558176026207</c:v>
                </c:pt>
                <c:pt idx="47">
                  <c:v>1.6000552381440161</c:v>
                </c:pt>
                <c:pt idx="48">
                  <c:v>1.6000548745532812</c:v>
                </c:pt>
                <c:pt idx="49">
                  <c:v>1.6000546464124479</c:v>
                </c:pt>
                <c:pt idx="50">
                  <c:v>1.600054503261862</c:v>
                </c:pt>
                <c:pt idx="51">
                  <c:v>1.6000544134397701</c:v>
                </c:pt>
                <c:pt idx="52">
                  <c:v>1.6000543570794878</c:v>
                </c:pt>
                <c:pt idx="53">
                  <c:v>1.600054321715346</c:v>
                </c:pt>
                <c:pt idx="54">
                  <c:v>1.600054299525562</c:v>
                </c:pt>
                <c:pt idx="55">
                  <c:v>1.6000542856022353</c:v>
                </c:pt>
                <c:pt idx="56">
                  <c:v>1.6000542768658266</c:v>
                </c:pt>
                <c:pt idx="57">
                  <c:v>1.6000542713840307</c:v>
                </c:pt>
                <c:pt idx="58">
                  <c:v>1.6000542679443921</c:v>
                </c:pt>
                <c:pt idx="59">
                  <c:v>1.6000542657861372</c:v>
                </c:pt>
                <c:pt idx="60">
                  <c:v>1.6000542644319067</c:v>
                </c:pt>
                <c:pt idx="61">
                  <c:v>1.6000542635821735</c:v>
                </c:pt>
                <c:pt idx="62">
                  <c:v>1.6000542630489951</c:v>
                </c:pt>
                <c:pt idx="63">
                  <c:v>1.6000542627144443</c:v>
                </c:pt>
                <c:pt idx="64">
                  <c:v>1.6000542625045249</c:v>
                </c:pt>
                <c:pt idx="65">
                  <c:v>1.6000542623728078</c:v>
                </c:pt>
                <c:pt idx="66">
                  <c:v>1.6000542622901597</c:v>
                </c:pt>
                <c:pt idx="67">
                  <c:v>1.6000542622383012</c:v>
                </c:pt>
                <c:pt idx="68">
                  <c:v>1.6000542622057614</c:v>
                </c:pt>
                <c:pt idx="69">
                  <c:v>1.600054262185344</c:v>
                </c:pt>
                <c:pt idx="70">
                  <c:v>1.6000542621725327</c:v>
                </c:pt>
                <c:pt idx="71">
                  <c:v>1.6000542621644942</c:v>
                </c:pt>
                <c:pt idx="72">
                  <c:v>1.60005426215945</c:v>
                </c:pt>
                <c:pt idx="73">
                  <c:v>1.6000542621562852</c:v>
                </c:pt>
                <c:pt idx="74">
                  <c:v>1.6000542621542992</c:v>
                </c:pt>
                <c:pt idx="75">
                  <c:v>1.6000542621530534</c:v>
                </c:pt>
                <c:pt idx="76">
                  <c:v>1.6000542621522715</c:v>
                </c:pt>
                <c:pt idx="77">
                  <c:v>1.6000542621517808</c:v>
                </c:pt>
                <c:pt idx="78">
                  <c:v>1.6000542621514731</c:v>
                </c:pt>
                <c:pt idx="79">
                  <c:v>1.6000542621512799</c:v>
                </c:pt>
                <c:pt idx="80">
                  <c:v>1.6000542621511586</c:v>
                </c:pt>
                <c:pt idx="81">
                  <c:v>1.6000542621510827</c:v>
                </c:pt>
                <c:pt idx="82">
                  <c:v>1.600054262151035</c:v>
                </c:pt>
                <c:pt idx="83">
                  <c:v>1.600054262151005</c:v>
                </c:pt>
                <c:pt idx="84">
                  <c:v>1.6000542621509861</c:v>
                </c:pt>
                <c:pt idx="85">
                  <c:v>1.6000542621509743</c:v>
                </c:pt>
                <c:pt idx="86">
                  <c:v>1.600054262150967</c:v>
                </c:pt>
                <c:pt idx="87">
                  <c:v>1.6000542621509624</c:v>
                </c:pt>
                <c:pt idx="88">
                  <c:v>1.6000542621509595</c:v>
                </c:pt>
                <c:pt idx="89">
                  <c:v>1.6000542621509577</c:v>
                </c:pt>
                <c:pt idx="90">
                  <c:v>1.6000542621509564</c:v>
                </c:pt>
                <c:pt idx="91">
                  <c:v>1.6000542621509557</c:v>
                </c:pt>
                <c:pt idx="92">
                  <c:v>1.6000542621509553</c:v>
                </c:pt>
                <c:pt idx="93">
                  <c:v>1.600054262150955</c:v>
                </c:pt>
                <c:pt idx="94">
                  <c:v>1.6000542621509548</c:v>
                </c:pt>
                <c:pt idx="95">
                  <c:v>1.6000542621509546</c:v>
                </c:pt>
                <c:pt idx="96">
                  <c:v>1.6000542621509546</c:v>
                </c:pt>
                <c:pt idx="97">
                  <c:v>1.6000542621509546</c:v>
                </c:pt>
                <c:pt idx="98">
                  <c:v>1.6000542621509546</c:v>
                </c:pt>
                <c:pt idx="99">
                  <c:v>1.6000542621509546</c:v>
                </c:pt>
                <c:pt idx="100">
                  <c:v>1.6000542621509546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051240"/>
        <c:axId val="360979720"/>
      </c:scatterChart>
      <c:valAx>
        <c:axId val="36105124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0979720"/>
        <c:crosses val="autoZero"/>
        <c:crossBetween val="midCat"/>
      </c:valAx>
      <c:valAx>
        <c:axId val="3609797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10512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'13126 Pre-chilled_Geeraerd_Tail'!$A$2:$A$19</c:f>
              <c:numCache>
                <c:formatCode>0.00</c:formatCode>
                <c:ptCount val="18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1.5</c:v>
                </c:pt>
                <c:pt idx="5">
                  <c:v>2.5</c:v>
                </c:pt>
                <c:pt idx="6">
                  <c:v>0</c:v>
                </c:pt>
                <c:pt idx="7">
                  <c:v>0.25</c:v>
                </c:pt>
                <c:pt idx="8">
                  <c:v>0.5</c:v>
                </c:pt>
                <c:pt idx="9">
                  <c:v>1</c:v>
                </c:pt>
                <c:pt idx="10">
                  <c:v>1.5</c:v>
                </c:pt>
                <c:pt idx="11">
                  <c:v>2</c:v>
                </c:pt>
                <c:pt idx="12">
                  <c:v>2.5</c:v>
                </c:pt>
                <c:pt idx="13">
                  <c:v>0</c:v>
                </c:pt>
                <c:pt idx="14">
                  <c:v>0.25</c:v>
                </c:pt>
                <c:pt idx="15">
                  <c:v>0.5</c:v>
                </c:pt>
                <c:pt idx="16">
                  <c:v>1</c:v>
                </c:pt>
                <c:pt idx="17">
                  <c:v>1.5</c:v>
                </c:pt>
              </c:numCache>
            </c:numRef>
          </c:xVal>
          <c:yVal>
            <c:numRef>
              <c:f>'13126 Pre-chilled_Geeraerd_Tail'!$B$2:$B$19</c:f>
              <c:numCache>
                <c:formatCode>0.00</c:formatCode>
                <c:ptCount val="18"/>
                <c:pt idx="0">
                  <c:v>5.4313637641589869</c:v>
                </c:pt>
                <c:pt idx="1">
                  <c:v>4.7558748556724915</c:v>
                </c:pt>
                <c:pt idx="2">
                  <c:v>1.9294189257142926</c:v>
                </c:pt>
                <c:pt idx="3">
                  <c:v>2.1760912590556813</c:v>
                </c:pt>
                <c:pt idx="4">
                  <c:v>2.1303337684950061</c:v>
                </c:pt>
                <c:pt idx="5">
                  <c:v>1.5440680443502757</c:v>
                </c:pt>
                <c:pt idx="6">
                  <c:v>5.7242758696007892</c:v>
                </c:pt>
                <c:pt idx="7">
                  <c:v>2.2304489213782741</c:v>
                </c:pt>
                <c:pt idx="8">
                  <c:v>2.3010299956639813</c:v>
                </c:pt>
                <c:pt idx="9">
                  <c:v>2.8543060418010806</c:v>
                </c:pt>
                <c:pt idx="10">
                  <c:v>2.0606978403536118</c:v>
                </c:pt>
                <c:pt idx="11">
                  <c:v>1.6989700043360187</c:v>
                </c:pt>
                <c:pt idx="12">
                  <c:v>2.3979400086720375</c:v>
                </c:pt>
                <c:pt idx="13">
                  <c:v>5.826074802700826</c:v>
                </c:pt>
                <c:pt idx="14">
                  <c:v>3.0899051114393981</c:v>
                </c:pt>
                <c:pt idx="15">
                  <c:v>2.4548448600085102</c:v>
                </c:pt>
                <c:pt idx="16">
                  <c:v>1.6989700043360187</c:v>
                </c:pt>
                <c:pt idx="17">
                  <c:v>1.5440680443502757</c:v>
                </c:pt>
              </c:numCache>
            </c:numRef>
          </c:yVal>
          <c:smooth val="0"/>
        </c:ser>
        <c:ser>
          <c:idx val="1"/>
          <c:order val="1"/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'13126 Pre-chilled_Geeraerd_Tail'!$A$23:$A$523</c:f>
              <c:numCache>
                <c:formatCode>0.000</c:formatCode>
                <c:ptCount val="5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</c:numCache>
            </c:numRef>
          </c:xVal>
          <c:yVal>
            <c:numRef>
              <c:f>'13126 Pre-chilled_Geeraerd_Tail'!$C$23:$C$523</c:f>
              <c:numCache>
                <c:formatCode>0.000</c:formatCode>
                <c:ptCount val="501"/>
                <c:pt idx="0">
                  <c:v>5.6476714369351058</c:v>
                </c:pt>
                <c:pt idx="1">
                  <c:v>5.6020364765387942</c:v>
                </c:pt>
                <c:pt idx="2">
                  <c:v>5.5564028668208572</c:v>
                </c:pt>
                <c:pt idx="3">
                  <c:v>5.5107707573816089</c:v>
                </c:pt>
                <c:pt idx="4">
                  <c:v>5.4651403143794584</c:v>
                </c:pt>
                <c:pt idx="5">
                  <c:v>5.4195117223608937</c:v>
                </c:pt>
                <c:pt idx="6">
                  <c:v>5.3738851862920907</c:v>
                </c:pt>
                <c:pt idx="7">
                  <c:v>5.328260933814196</c:v>
                </c:pt>
                <c:pt idx="8">
                  <c:v>5.2826392177467447</c:v>
                </c:pt>
                <c:pt idx="9">
                  <c:v>5.2370203188662803</c:v>
                </c:pt>
                <c:pt idx="10">
                  <c:v>5.191404548990147</c:v>
                </c:pt>
                <c:pt idx="11">
                  <c:v>5.1457922543986436</c:v>
                </c:pt>
                <c:pt idx="12">
                  <c:v>5.100183819632238</c:v>
                </c:pt>
                <c:pt idx="13">
                  <c:v>5.0545796717044125</c:v>
                </c:pt>
                <c:pt idx="14">
                  <c:v>5.0089802847750171</c:v>
                </c:pt>
                <c:pt idx="15">
                  <c:v>4.9633861853336585</c:v>
                </c:pt>
                <c:pt idx="16">
                  <c:v>4.9177979579478217</c:v>
                </c:pt>
                <c:pt idx="17">
                  <c:v>4.8722162516360443</c:v>
                </c:pt>
                <c:pt idx="18">
                  <c:v>4.8266417869326288</c:v>
                </c:pt>
                <c:pt idx="19">
                  <c:v>4.7810753637171013</c:v>
                </c:pt>
                <c:pt idx="20">
                  <c:v>4.7355178698889402</c:v>
                </c:pt>
                <c:pt idx="21">
                  <c:v>4.6899702909760528</c:v>
                </c:pt>
                <c:pt idx="22">
                  <c:v>4.6444337207740736</c:v>
                </c:pt>
                <c:pt idx="23">
                  <c:v>4.5989093731228561</c:v>
                </c:pt>
                <c:pt idx="24">
                  <c:v>4.5533985949364881</c:v>
                </c:pt>
                <c:pt idx="25">
                  <c:v>4.5079028806138535</c:v>
                </c:pt>
                <c:pt idx="26">
                  <c:v>4.4624238879680993</c:v>
                </c:pt>
                <c:pt idx="27">
                  <c:v>4.4169634558253543</c:v>
                </c:pt>
                <c:pt idx="28">
                  <c:v>4.371523623455646</c:v>
                </c:pt>
                <c:pt idx="29">
                  <c:v>4.3261066520119735</c:v>
                </c:pt>
                <c:pt idx="30">
                  <c:v>4.2807150481668952</c:v>
                </c:pt>
                <c:pt idx="31">
                  <c:v>4.2353515901495005</c:v>
                </c:pt>
                <c:pt idx="32">
                  <c:v>4.1900193563989783</c:v>
                </c:pt>
                <c:pt idx="33">
                  <c:v>4.1447217570638566</c:v>
                </c:pt>
                <c:pt idx="34">
                  <c:v>4.0994625685878443</c:v>
                </c:pt>
                <c:pt idx="35">
                  <c:v>4.0542459716334971</c:v>
                </c:pt>
                <c:pt idx="36">
                  <c:v>4.0090765926028373</c:v>
                </c:pt>
                <c:pt idx="37">
                  <c:v>3.9639595490187269</c:v>
                </c:pt>
                <c:pt idx="38">
                  <c:v>3.9189004990309173</c:v>
                </c:pt>
                <c:pt idx="39">
                  <c:v>3.873905695304976</c:v>
                </c:pt>
                <c:pt idx="40">
                  <c:v>3.8289820435388759</c:v>
                </c:pt>
                <c:pt idx="41">
                  <c:v>3.7841371658289278</c:v>
                </c:pt>
                <c:pt idx="42">
                  <c:v>3.7393794690713644</c:v>
                </c:pt>
                <c:pt idx="43">
                  <c:v>3.694718218535487</c:v>
                </c:pt>
                <c:pt idx="44">
                  <c:v>3.6501636166753677</c:v>
                </c:pt>
                <c:pt idx="45">
                  <c:v>3.6057268871559494</c:v>
                </c:pt>
                <c:pt idx="46">
                  <c:v>3.5614203639516755</c:v>
                </c:pt>
                <c:pt idx="47">
                  <c:v>3.5172575852268202</c:v>
                </c:pt>
                <c:pt idx="48">
                  <c:v>3.4732533915215056</c:v>
                </c:pt>
                <c:pt idx="49">
                  <c:v>3.4294240275408119</c:v>
                </c:pt>
                <c:pt idx="50">
                  <c:v>3.3857872465713741</c:v>
                </c:pt>
                <c:pt idx="51">
                  <c:v>3.342362416225892</c:v>
                </c:pt>
                <c:pt idx="52">
                  <c:v>3.2991706238375165</c:v>
                </c:pt>
                <c:pt idx="53">
                  <c:v>3.2562347793912685</c:v>
                </c:pt>
                <c:pt idx="54">
                  <c:v>3.2135797133892829</c:v>
                </c:pt>
                <c:pt idx="55">
                  <c:v>3.1712322665051658</c:v>
                </c:pt>
                <c:pt idx="56">
                  <c:v>3.12922136729948</c:v>
                </c:pt>
                <c:pt idx="57">
                  <c:v>3.0875780936591064</c:v>
                </c:pt>
                <c:pt idx="58">
                  <c:v>3.046335713011612</c:v>
                </c:pt>
                <c:pt idx="59">
                  <c:v>3.0055296957847721</c:v>
                </c:pt>
                <c:pt idx="60">
                  <c:v>2.9651976960744246</c:v>
                </c:pt>
                <c:pt idx="61">
                  <c:v>2.9253794931054373</c:v>
                </c:pt>
                <c:pt idx="62">
                  <c:v>2.8861168868857479</c:v>
                </c:pt>
                <c:pt idx="63">
                  <c:v>2.8474535415361966</c:v>
                </c:pt>
                <c:pt idx="64">
                  <c:v>2.8094347702084175</c:v>
                </c:pt>
                <c:pt idx="65">
                  <c:v>2.772107256357887</c:v>
                </c:pt>
                <c:pt idx="66">
                  <c:v>2.7355187074890042</c:v>
                </c:pt>
                <c:pt idx="67">
                  <c:v>2.6997174393837793</c:v>
                </c:pt>
                <c:pt idx="68">
                  <c:v>2.6647518912832426</c:v>
                </c:pt>
                <c:pt idx="69">
                  <c:v>2.6306700754838013</c:v>
                </c:pt>
                <c:pt idx="70">
                  <c:v>2.5975189682551205</c:v>
                </c:pt>
                <c:pt idx="71">
                  <c:v>2.565343852731933</c:v>
                </c:pt>
                <c:pt idx="72">
                  <c:v>2.5341876282622748</c:v>
                </c:pt>
                <c:pt idx="73">
                  <c:v>2.5040901043313459</c:v>
                </c:pt>
                <c:pt idx="74">
                  <c:v>2.475087300302683</c:v>
                </c:pt>
                <c:pt idx="75">
                  <c:v>2.4472107744915066</c:v>
                </c:pt>
                <c:pt idx="76">
                  <c:v>2.4204870071967974</c:v>
                </c:pt>
                <c:pt idx="77">
                  <c:v>2.3949368620224751</c:v>
                </c:pt>
                <c:pt idx="78">
                  <c:v>2.3705751479743538</c:v>
                </c:pt>
                <c:pt idx="79">
                  <c:v>2.3474103014278098</c:v>
                </c:pt>
                <c:pt idx="80">
                  <c:v>2.3254442022762802</c:v>
                </c:pt>
                <c:pt idx="81">
                  <c:v>2.3046721326987556</c:v>
                </c:pt>
                <c:pt idx="82">
                  <c:v>2.2850828804551462</c:v>
                </c:pt>
                <c:pt idx="83">
                  <c:v>2.2666589819387406</c:v>
                </c:pt>
                <c:pt idx="84">
                  <c:v>2.2493770939099829</c:v>
                </c:pt>
                <c:pt idx="85">
                  <c:v>2.2332084773857925</c:v>
                </c:pt>
                <c:pt idx="86">
                  <c:v>2.2181195729449232</c:v>
                </c:pt>
                <c:pt idx="87">
                  <c:v>2.2040726439752132</c:v>
                </c:pt>
                <c:pt idx="88">
                  <c:v>2.1910264632202936</c:v>
                </c:pt>
                <c:pt idx="89">
                  <c:v>2.1789370183178898</c:v>
                </c:pt>
                <c:pt idx="90">
                  <c:v>2.1677582136689226</c:v>
                </c:pt>
                <c:pt idx="91">
                  <c:v>2.157442548656217</c:v>
                </c:pt>
                <c:pt idx="92">
                  <c:v>2.1479417556166709</c:v>
                </c:pt>
                <c:pt idx="93">
                  <c:v>2.1392073847280706</c:v>
                </c:pt>
                <c:pt idx="94">
                  <c:v>2.1311913267963392</c:v>
                </c:pt>
                <c:pt idx="95">
                  <c:v>2.1238462685676813</c:v>
                </c:pt>
                <c:pt idx="96">
                  <c:v>2.1171260784544614</c:v>
                </c:pt>
                <c:pt idx="97">
                  <c:v>2.1109861233328155</c:v>
                </c:pt>
                <c:pt idx="98">
                  <c:v>2.1053835192854735</c:v>
                </c:pt>
                <c:pt idx="99">
                  <c:v>2.100277320818849</c:v>
                </c:pt>
                <c:pt idx="100">
                  <c:v>2.0956286542124789</c:v>
                </c:pt>
                <c:pt idx="101">
                  <c:v>2.0914008013212397</c:v>
                </c:pt>
                <c:pt idx="102">
                  <c:v>2.087559240421097</c:v>
                </c:pt>
                <c:pt idx="103">
                  <c:v>2.0840716506471111</c:v>
                </c:pt>
                <c:pt idx="104">
                  <c:v>2.0809078862956305</c:v>
                </c:pt>
                <c:pt idx="105">
                  <c:v>2.0780399268214014</c:v>
                </c:pt>
                <c:pt idx="106">
                  <c:v>2.0754418078154666</c:v>
                </c:pt>
                <c:pt idx="107">
                  <c:v>2.0730895376508514</c:v>
                </c:pt>
                <c:pt idx="108">
                  <c:v>2.0709610038689461</c:v>
                </c:pt>
                <c:pt idx="109">
                  <c:v>2.0690358727790445</c:v>
                </c:pt>
                <c:pt idx="110">
                  <c:v>2.0672954851766736</c:v>
                </c:pt>
                <c:pt idx="111">
                  <c:v>2.06572275056606</c:v>
                </c:pt>
                <c:pt idx="112">
                  <c:v>2.0643020418053357</c:v>
                </c:pt>
                <c:pt idx="113">
                  <c:v>2.0630190916826439</c:v>
                </c:pt>
                <c:pt idx="114">
                  <c:v>2.0618608925766493</c:v>
                </c:pt>
                <c:pt idx="115">
                  <c:v>2.0608156000534508</c:v>
                </c:pt>
                <c:pt idx="116">
                  <c:v>2.0598724409994791</c:v>
                </c:pt>
                <c:pt idx="117">
                  <c:v>2.0590216266818517</c:v>
                </c:pt>
                <c:pt idx="118">
                  <c:v>2.0582542709586904</c:v>
                </c:pt>
                <c:pt idx="119">
                  <c:v>2.0575623137270238</c:v>
                </c:pt>
                <c:pt idx="120">
                  <c:v>2.0569384495901657</c:v>
                </c:pt>
                <c:pt idx="121">
                  <c:v>2.0563760616453917</c:v>
                </c:pt>
                <c:pt idx="122">
                  <c:v>2.0558691602322416</c:v>
                </c:pt>
                <c:pt idx="123">
                  <c:v>2.0554123264382227</c:v>
                </c:pt>
                <c:pt idx="124">
                  <c:v>2.0550006601289414</c:v>
                </c:pt>
                <c:pt idx="125">
                  <c:v>2.0546297322510356</c:v>
                </c:pt>
                <c:pt idx="126">
                  <c:v>2.0542955411464163</c:v>
                </c:pt>
                <c:pt idx="127">
                  <c:v>2.0539944726133053</c:v>
                </c:pt>
                <c:pt idx="128">
                  <c:v>2.0537232634518179</c:v>
                </c:pt>
                <c:pt idx="129">
                  <c:v>2.0534789682380183</c:v>
                </c:pt>
                <c:pt idx="130">
                  <c:v>2.0532589290794165</c:v>
                </c:pt>
                <c:pt idx="131">
                  <c:v>2.0530607481159344</c:v>
                </c:pt>
                <c:pt idx="132">
                  <c:v>2.0528822625427119</c:v>
                </c:pt>
                <c:pt idx="133">
                  <c:v>2.0527215219442496</c:v>
                </c:pt>
                <c:pt idx="134">
                  <c:v>2.0525767677428424</c:v>
                </c:pt>
                <c:pt idx="135">
                  <c:v>2.0524464145777448</c:v>
                </c:pt>
                <c:pt idx="136">
                  <c:v>2.0523290334447606</c:v>
                </c:pt>
                <c:pt idx="137">
                  <c:v>2.0522233364388143</c:v>
                </c:pt>
                <c:pt idx="138">
                  <c:v>2.0521281629543879</c:v>
                </c:pt>
                <c:pt idx="139">
                  <c:v>2.0520424672104336</c:v>
                </c:pt>
                <c:pt idx="140">
                  <c:v>2.0519653069774293</c:v>
                </c:pt>
                <c:pt idx="141">
                  <c:v>2.0518958333946204</c:v>
                </c:pt>
                <c:pt idx="142">
                  <c:v>2.051833281775171</c:v>
                </c:pt>
                <c:pt idx="143">
                  <c:v>2.0517769633059277</c:v>
                </c:pt>
                <c:pt idx="144">
                  <c:v>2.0517262575568322</c:v>
                </c:pt>
                <c:pt idx="145">
                  <c:v>2.0516806057226802</c:v>
                </c:pt>
                <c:pt idx="146">
                  <c:v>2.0516395045269857</c:v>
                </c:pt>
                <c:pt idx="147">
                  <c:v>2.0516025007241923</c:v>
                </c:pt>
                <c:pt idx="148">
                  <c:v>2.0515691861423924</c:v>
                </c:pt>
                <c:pt idx="149">
                  <c:v>2.0515391932141407</c:v>
                </c:pt>
                <c:pt idx="150">
                  <c:v>2.0515121909478955</c:v>
                </c:pt>
                <c:pt idx="151">
                  <c:v>2.0514878812971156</c:v>
                </c:pt>
                <c:pt idx="152">
                  <c:v>2.0514659958881527</c:v>
                </c:pt>
                <c:pt idx="153">
                  <c:v>2.0514462930717925</c:v>
                </c:pt>
                <c:pt idx="154">
                  <c:v>2.0514285552666869</c:v>
                </c:pt>
                <c:pt idx="155">
                  <c:v>2.0514125865659896</c:v>
                </c:pt>
                <c:pt idx="156">
                  <c:v>2.0513982105812789</c:v>
                </c:pt>
                <c:pt idx="157">
                  <c:v>2.0513852685003808</c:v>
                </c:pt>
                <c:pt idx="158">
                  <c:v>2.0513736173379811</c:v>
                </c:pt>
                <c:pt idx="159">
                  <c:v>2.0513631283599767</c:v>
                </c:pt>
                <c:pt idx="160">
                  <c:v>2.0513536856643828</c:v>
                </c:pt>
                <c:pt idx="161">
                  <c:v>2.0513451849033042</c:v>
                </c:pt>
                <c:pt idx="162">
                  <c:v>2.0513375321319867</c:v>
                </c:pt>
                <c:pt idx="163">
                  <c:v>2.0513306427723581</c:v>
                </c:pt>
                <c:pt idx="164">
                  <c:v>2.0513244406796969</c:v>
                </c:pt>
                <c:pt idx="165">
                  <c:v>2.051318857302197</c:v>
                </c:pt>
                <c:pt idx="166">
                  <c:v>2.0513138309241965</c:v>
                </c:pt>
                <c:pt idx="167">
                  <c:v>2.051309305984764</c:v>
                </c:pt>
                <c:pt idx="168">
                  <c:v>2.0513052324641476</c:v>
                </c:pt>
                <c:pt idx="169">
                  <c:v>2.0513015653313458</c:v>
                </c:pt>
                <c:pt idx="170">
                  <c:v>2.0512982640467077</c:v>
                </c:pt>
                <c:pt idx="171">
                  <c:v>2.0512952921141032</c:v>
                </c:pt>
                <c:pt idx="172">
                  <c:v>2.0512926166777179</c:v>
                </c:pt>
                <c:pt idx="173">
                  <c:v>2.0512902081590321</c:v>
                </c:pt>
                <c:pt idx="174">
                  <c:v>2.0512880399299895</c:v>
                </c:pt>
                <c:pt idx="175">
                  <c:v>2.0512860880187431</c:v>
                </c:pt>
                <c:pt idx="176">
                  <c:v>2.0512843308447386</c:v>
                </c:pt>
                <c:pt idx="177">
                  <c:v>2.0512827489802081</c:v>
                </c:pt>
                <c:pt idx="178">
                  <c:v>2.0512813249354478</c:v>
                </c:pt>
                <c:pt idx="179">
                  <c:v>2.0512800429655074</c:v>
                </c:pt>
                <c:pt idx="180">
                  <c:v>2.0512788888961526</c:v>
                </c:pt>
                <c:pt idx="181">
                  <c:v>2.051277849967188</c:v>
                </c:pt>
                <c:pt idx="182">
                  <c:v>2.0512769146914027</c:v>
                </c:pt>
                <c:pt idx="183">
                  <c:v>2.0512760727275863</c:v>
                </c:pt>
                <c:pt idx="184">
                  <c:v>2.0512753147662082</c:v>
                </c:pt>
                <c:pt idx="185">
                  <c:v>2.051274632426499</c:v>
                </c:pt>
                <c:pt idx="186">
                  <c:v>2.0512740181638009</c:v>
                </c:pt>
                <c:pt idx="187">
                  <c:v>2.0512734651861546</c:v>
                </c:pt>
                <c:pt idx="188">
                  <c:v>2.0512729673792114</c:v>
                </c:pt>
                <c:pt idx="189">
                  <c:v>2.0512725192386312</c:v>
                </c:pt>
                <c:pt idx="190">
                  <c:v>2.0512721158092293</c:v>
                </c:pt>
                <c:pt idx="191">
                  <c:v>2.0512717526301869</c:v>
                </c:pt>
                <c:pt idx="192">
                  <c:v>2.0512714256857345</c:v>
                </c:pt>
                <c:pt idx="193">
                  <c:v>2.0512711313607483</c:v>
                </c:pt>
                <c:pt idx="194">
                  <c:v>2.0512708664007815</c:v>
                </c:pt>
                <c:pt idx="195">
                  <c:v>2.0512706278760797</c:v>
                </c:pt>
                <c:pt idx="196">
                  <c:v>2.0512704131491883</c:v>
                </c:pt>
                <c:pt idx="197">
                  <c:v>2.0512702198457897</c:v>
                </c:pt>
                <c:pt idx="198">
                  <c:v>2.051270045828451</c:v>
                </c:pt>
                <c:pt idx="199">
                  <c:v>2.0512698891729908</c:v>
                </c:pt>
                <c:pt idx="200">
                  <c:v>2.0512697481472029</c:v>
                </c:pt>
                <c:pt idx="201">
                  <c:v>2.0512696211917034</c:v>
                </c:pt>
                <c:pt idx="202">
                  <c:v>2.0512695069026892</c:v>
                </c:pt>
                <c:pt idx="203">
                  <c:v>2.0512694040164141</c:v>
                </c:pt>
                <c:pt idx="204">
                  <c:v>2.0512693113952167</c:v>
                </c:pt>
                <c:pt idx="205">
                  <c:v>2.0512692280149407</c:v>
                </c:pt>
                <c:pt idx="206">
                  <c:v>2.0512691529536107</c:v>
                </c:pt>
                <c:pt idx="207">
                  <c:v>2.0512690853812368</c:v>
                </c:pt>
                <c:pt idx="208">
                  <c:v>2.051269024550638</c:v>
                </c:pt>
                <c:pt idx="209">
                  <c:v>2.0512689697891808</c:v>
                </c:pt>
                <c:pt idx="210">
                  <c:v>2.0512689204913404</c:v>
                </c:pt>
                <c:pt idx="211">
                  <c:v>2.051268876112005</c:v>
                </c:pt>
                <c:pt idx="212">
                  <c:v>2.0512688361604501</c:v>
                </c:pt>
                <c:pt idx="213">
                  <c:v>2.0512688001949115</c:v>
                </c:pt>
                <c:pt idx="214">
                  <c:v>2.0512687678176991</c:v>
                </c:pt>
                <c:pt idx="215">
                  <c:v>2.0512687386708017</c:v>
                </c:pt>
                <c:pt idx="216">
                  <c:v>2.0512687124319267</c:v>
                </c:pt>
                <c:pt idx="217">
                  <c:v>2.051268688810937</c:v>
                </c:pt>
                <c:pt idx="218">
                  <c:v>2.0512686675466436</c:v>
                </c:pt>
                <c:pt idx="219">
                  <c:v>2.0512686484039158</c:v>
                </c:pt>
                <c:pt idx="220">
                  <c:v>2.0512686311710824</c:v>
                </c:pt>
                <c:pt idx="221">
                  <c:v>2.051268615657591</c:v>
                </c:pt>
                <c:pt idx="222">
                  <c:v>2.0512686016919002</c:v>
                </c:pt>
                <c:pt idx="223">
                  <c:v>2.0512685891195841</c:v>
                </c:pt>
                <c:pt idx="224">
                  <c:v>2.0512685778016246</c:v>
                </c:pt>
                <c:pt idx="225">
                  <c:v>2.0512685676128721</c:v>
                </c:pt>
                <c:pt idx="226">
                  <c:v>2.0512685584406647</c:v>
                </c:pt>
                <c:pt idx="227">
                  <c:v>2.0512685501835808</c:v>
                </c:pt>
                <c:pt idx="228">
                  <c:v>2.0512685427503161</c:v>
                </c:pt>
                <c:pt idx="229">
                  <c:v>2.0512685360586782</c:v>
                </c:pt>
                <c:pt idx="230">
                  <c:v>2.0512685300346738</c:v>
                </c:pt>
                <c:pt idx="231">
                  <c:v>2.0512685246116922</c:v>
                </c:pt>
                <c:pt idx="232">
                  <c:v>2.0512685197297684</c:v>
                </c:pt>
                <c:pt idx="233">
                  <c:v>2.0512685153349204</c:v>
                </c:pt>
                <c:pt idx="234">
                  <c:v>2.0512685113785523</c:v>
                </c:pt>
                <c:pt idx="235">
                  <c:v>2.0512685078169159</c:v>
                </c:pt>
                <c:pt idx="236">
                  <c:v>2.0512685046106287</c:v>
                </c:pt>
                <c:pt idx="237">
                  <c:v>2.0512685017242371</c:v>
                </c:pt>
                <c:pt idx="238">
                  <c:v>2.0512684991258245</c:v>
                </c:pt>
                <c:pt idx="239">
                  <c:v>2.0512684967866592</c:v>
                </c:pt>
                <c:pt idx="240">
                  <c:v>2.0512684946808752</c:v>
                </c:pt>
                <c:pt idx="241">
                  <c:v>2.0512684927851881</c:v>
                </c:pt>
                <c:pt idx="242">
                  <c:v>2.0512684910786358</c:v>
                </c:pt>
                <c:pt idx="243">
                  <c:v>2.0512684895423492</c:v>
                </c:pt>
                <c:pt idx="244">
                  <c:v>2.0512684881593395</c:v>
                </c:pt>
                <c:pt idx="245">
                  <c:v>2.0512684869143145</c:v>
                </c:pt>
                <c:pt idx="246">
                  <c:v>2.0512684857935071</c:v>
                </c:pt>
                <c:pt idx="247">
                  <c:v>2.0512684847845244</c:v>
                </c:pt>
                <c:pt idx="248">
                  <c:v>2.0512684838762092</c:v>
                </c:pt>
                <c:pt idx="249">
                  <c:v>2.0512684830585175</c:v>
                </c:pt>
                <c:pt idx="250">
                  <c:v>2.0512684823224081</c:v>
                </c:pt>
                <c:pt idx="251">
                  <c:v>2.0512684816597413</c:v>
                </c:pt>
                <c:pt idx="252">
                  <c:v>2.05126848106319</c:v>
                </c:pt>
                <c:pt idx="253">
                  <c:v>2.051268480526157</c:v>
                </c:pt>
                <c:pt idx="254">
                  <c:v>2.0512684800427046</c:v>
                </c:pt>
                <c:pt idx="255">
                  <c:v>2.0512684796074869</c:v>
                </c:pt>
                <c:pt idx="256">
                  <c:v>2.0512684792156914</c:v>
                </c:pt>
                <c:pt idx="257">
                  <c:v>2.051268478862986</c:v>
                </c:pt>
                <c:pt idx="258">
                  <c:v>2.0512684785454702</c:v>
                </c:pt>
                <c:pt idx="259">
                  <c:v>2.0512684782596335</c:v>
                </c:pt>
                <c:pt idx="260">
                  <c:v>2.0512684780023154</c:v>
                </c:pt>
                <c:pt idx="261">
                  <c:v>2.05126847777067</c:v>
                </c:pt>
                <c:pt idx="262">
                  <c:v>2.0512684775621359</c:v>
                </c:pt>
                <c:pt idx="263">
                  <c:v>2.0512684773744079</c:v>
                </c:pt>
                <c:pt idx="264">
                  <c:v>2.0512684772054097</c:v>
                </c:pt>
                <c:pt idx="265">
                  <c:v>2.0512684770532728</c:v>
                </c:pt>
                <c:pt idx="266">
                  <c:v>2.0512684769163143</c:v>
                </c:pt>
                <c:pt idx="267">
                  <c:v>2.0512684767930209</c:v>
                </c:pt>
                <c:pt idx="268">
                  <c:v>2.0512684766820284</c:v>
                </c:pt>
                <c:pt idx="269">
                  <c:v>2.0512684765821096</c:v>
                </c:pt>
                <c:pt idx="270">
                  <c:v>2.0512684764921603</c:v>
                </c:pt>
                <c:pt idx="271">
                  <c:v>2.0512684764111846</c:v>
                </c:pt>
                <c:pt idx="272">
                  <c:v>2.0512684763382887</c:v>
                </c:pt>
                <c:pt idx="273">
                  <c:v>2.0512684762726652</c:v>
                </c:pt>
                <c:pt idx="274">
                  <c:v>2.0512684762135893</c:v>
                </c:pt>
                <c:pt idx="275">
                  <c:v>2.0512684761604074</c:v>
                </c:pt>
                <c:pt idx="276">
                  <c:v>2.0512684761125315</c:v>
                </c:pt>
                <c:pt idx="277">
                  <c:v>2.0512684760694326</c:v>
                </c:pt>
                <c:pt idx="278">
                  <c:v>2.0512684760306334</c:v>
                </c:pt>
                <c:pt idx="279">
                  <c:v>2.0512684759957054</c:v>
                </c:pt>
                <c:pt idx="280">
                  <c:v>2.0512684759642621</c:v>
                </c:pt>
                <c:pt idx="281">
                  <c:v>2.0512684759359558</c:v>
                </c:pt>
                <c:pt idx="282">
                  <c:v>2.0512684759104736</c:v>
                </c:pt>
                <c:pt idx="283">
                  <c:v>2.0512684758875341</c:v>
                </c:pt>
                <c:pt idx="284">
                  <c:v>2.0512684758668831</c:v>
                </c:pt>
                <c:pt idx="285">
                  <c:v>2.0512684758482926</c:v>
                </c:pt>
                <c:pt idx="286">
                  <c:v>2.0512684758315571</c:v>
                </c:pt>
                <c:pt idx="287">
                  <c:v>2.051268475816491</c:v>
                </c:pt>
                <c:pt idx="288">
                  <c:v>2.051268475802928</c:v>
                </c:pt>
                <c:pt idx="289">
                  <c:v>2.0512684757907187</c:v>
                </c:pt>
                <c:pt idx="290">
                  <c:v>2.051268475779727</c:v>
                </c:pt>
                <c:pt idx="291">
                  <c:v>2.0512684757698323</c:v>
                </c:pt>
                <c:pt idx="292">
                  <c:v>2.0512684757609247</c:v>
                </c:pt>
                <c:pt idx="293">
                  <c:v>2.0512684757529058</c:v>
                </c:pt>
                <c:pt idx="294">
                  <c:v>2.0512684757456867</c:v>
                </c:pt>
                <c:pt idx="295">
                  <c:v>2.0512684757391884</c:v>
                </c:pt>
                <c:pt idx="296">
                  <c:v>2.0512684757333379</c:v>
                </c:pt>
                <c:pt idx="297">
                  <c:v>2.0512684757280715</c:v>
                </c:pt>
                <c:pt idx="298">
                  <c:v>2.0512684757233304</c:v>
                </c:pt>
                <c:pt idx="299">
                  <c:v>2.0512684757190622</c:v>
                </c:pt>
                <c:pt idx="300">
                  <c:v>2.05126847571522</c:v>
                </c:pt>
                <c:pt idx="301">
                  <c:v>2.051268475711761</c:v>
                </c:pt>
                <c:pt idx="302">
                  <c:v>2.0512684757086475</c:v>
                </c:pt>
                <c:pt idx="303">
                  <c:v>2.0512684757058444</c:v>
                </c:pt>
                <c:pt idx="304">
                  <c:v>2.0512684757033206</c:v>
                </c:pt>
                <c:pt idx="305">
                  <c:v>2.0512684757010491</c:v>
                </c:pt>
                <c:pt idx="306">
                  <c:v>2.0512684756990041</c:v>
                </c:pt>
                <c:pt idx="307">
                  <c:v>2.0512684756971629</c:v>
                </c:pt>
                <c:pt idx="308">
                  <c:v>2.0512684756955055</c:v>
                </c:pt>
                <c:pt idx="309">
                  <c:v>2.0512684756940138</c:v>
                </c:pt>
                <c:pt idx="310">
                  <c:v>2.0512684756926705</c:v>
                </c:pt>
                <c:pt idx="311">
                  <c:v>2.0512684756914616</c:v>
                </c:pt>
                <c:pt idx="312">
                  <c:v>2.0512684756903732</c:v>
                </c:pt>
                <c:pt idx="313">
                  <c:v>2.0512684756893931</c:v>
                </c:pt>
                <c:pt idx="314">
                  <c:v>2.0512684756885111</c:v>
                </c:pt>
                <c:pt idx="315">
                  <c:v>2.0512684756877171</c:v>
                </c:pt>
                <c:pt idx="316">
                  <c:v>2.0512684756870021</c:v>
                </c:pt>
                <c:pt idx="317">
                  <c:v>2.0512684756863586</c:v>
                </c:pt>
                <c:pt idx="318">
                  <c:v>2.0512684756857791</c:v>
                </c:pt>
                <c:pt idx="319">
                  <c:v>2.0512684756852577</c:v>
                </c:pt>
                <c:pt idx="320">
                  <c:v>2.0512684756847879</c:v>
                </c:pt>
                <c:pt idx="321">
                  <c:v>2.0512684756843655</c:v>
                </c:pt>
                <c:pt idx="322">
                  <c:v>2.051268475683985</c:v>
                </c:pt>
                <c:pt idx="323">
                  <c:v>2.0512684756836426</c:v>
                </c:pt>
                <c:pt idx="324">
                  <c:v>2.0512684756833339</c:v>
                </c:pt>
                <c:pt idx="325">
                  <c:v>2.0512684756830564</c:v>
                </c:pt>
                <c:pt idx="326">
                  <c:v>2.0512684756828063</c:v>
                </c:pt>
                <c:pt idx="327">
                  <c:v>2.0512684756825816</c:v>
                </c:pt>
                <c:pt idx="328">
                  <c:v>2.0512684756823791</c:v>
                </c:pt>
                <c:pt idx="329">
                  <c:v>2.0512684756821966</c:v>
                </c:pt>
                <c:pt idx="330">
                  <c:v>2.0512684756820327</c:v>
                </c:pt>
                <c:pt idx="331">
                  <c:v>2.0512684756818849</c:v>
                </c:pt>
                <c:pt idx="332">
                  <c:v>2.0512684756817516</c:v>
                </c:pt>
                <c:pt idx="333">
                  <c:v>2.0512684756816322</c:v>
                </c:pt>
                <c:pt idx="334">
                  <c:v>2.0512684756815243</c:v>
                </c:pt>
                <c:pt idx="335">
                  <c:v>2.0512684756814275</c:v>
                </c:pt>
                <c:pt idx="336">
                  <c:v>2.05126847568134</c:v>
                </c:pt>
                <c:pt idx="337">
                  <c:v>2.0512684756812614</c:v>
                </c:pt>
                <c:pt idx="338">
                  <c:v>2.0512684756811903</c:v>
                </c:pt>
                <c:pt idx="339">
                  <c:v>2.0512684756811268</c:v>
                </c:pt>
                <c:pt idx="340">
                  <c:v>2.0512684756810695</c:v>
                </c:pt>
                <c:pt idx="341">
                  <c:v>2.0512684756810176</c:v>
                </c:pt>
                <c:pt idx="342">
                  <c:v>2.0512684756809714</c:v>
                </c:pt>
                <c:pt idx="343">
                  <c:v>2.0512684756809292</c:v>
                </c:pt>
                <c:pt idx="344">
                  <c:v>2.0512684756808919</c:v>
                </c:pt>
                <c:pt idx="345" formatCode="0.00">
                  <c:v>2.0512684756808577</c:v>
                </c:pt>
                <c:pt idx="346" formatCode="0.00">
                  <c:v>2.0512684756808275</c:v>
                </c:pt>
                <c:pt idx="347" formatCode="0.00">
                  <c:v>2.0512684756808</c:v>
                </c:pt>
                <c:pt idx="348" formatCode="0.00">
                  <c:v>2.0512684756807751</c:v>
                </c:pt>
                <c:pt idx="349" formatCode="0.00">
                  <c:v>2.0512684756807529</c:v>
                </c:pt>
                <c:pt idx="350" formatCode="0.00">
                  <c:v>2.0512684756807325</c:v>
                </c:pt>
                <c:pt idx="351" formatCode="0.00">
                  <c:v>2.0512684756807147</c:v>
                </c:pt>
                <c:pt idx="352" formatCode="0.00">
                  <c:v>2.0512684756806983</c:v>
                </c:pt>
                <c:pt idx="353" formatCode="0.00">
                  <c:v>2.0512684756806836</c:v>
                </c:pt>
                <c:pt idx="354" formatCode="0.00">
                  <c:v>2.0512684756806707</c:v>
                </c:pt>
                <c:pt idx="355" formatCode="0.00">
                  <c:v>2.0512684756806587</c:v>
                </c:pt>
                <c:pt idx="356" formatCode="0.00">
                  <c:v>2.0512684756806481</c:v>
                </c:pt>
                <c:pt idx="357" formatCode="0.00">
                  <c:v>2.0512684756806383</c:v>
                </c:pt>
                <c:pt idx="358" formatCode="0.00">
                  <c:v>2.0512684756806299</c:v>
                </c:pt>
                <c:pt idx="359" formatCode="0.00">
                  <c:v>2.0512684756806219</c:v>
                </c:pt>
                <c:pt idx="360" formatCode="0.00">
                  <c:v>2.0512684756806148</c:v>
                </c:pt>
                <c:pt idx="361" formatCode="0.00">
                  <c:v>2.0512684756806085</c:v>
                </c:pt>
                <c:pt idx="362" formatCode="0.00">
                  <c:v>2.0512684756806032</c:v>
                </c:pt>
                <c:pt idx="363" formatCode="0.00">
                  <c:v>2.0512684756805979</c:v>
                </c:pt>
                <c:pt idx="364" formatCode="0.00">
                  <c:v>2.0512684756805935</c:v>
                </c:pt>
                <c:pt idx="365" formatCode="0.00">
                  <c:v>2.051268475680589</c:v>
                </c:pt>
                <c:pt idx="366" formatCode="0.00">
                  <c:v>2.0512684756805855</c:v>
                </c:pt>
                <c:pt idx="367" formatCode="0.00">
                  <c:v>2.0512684756805819</c:v>
                </c:pt>
                <c:pt idx="368" formatCode="0.00">
                  <c:v>2.0512684756805788</c:v>
                </c:pt>
                <c:pt idx="369" formatCode="0.00">
                  <c:v>2.0512684756805761</c:v>
                </c:pt>
                <c:pt idx="370" formatCode="0.00">
                  <c:v>2.0512684756805739</c:v>
                </c:pt>
                <c:pt idx="371" formatCode="0.00">
                  <c:v>2.0512684756805717</c:v>
                </c:pt>
                <c:pt idx="372" formatCode="0.00">
                  <c:v>2.0512684756805695</c:v>
                </c:pt>
                <c:pt idx="373" formatCode="0.00">
                  <c:v>2.0512684756805677</c:v>
                </c:pt>
                <c:pt idx="374" formatCode="0.00">
                  <c:v>2.0512684756805664</c:v>
                </c:pt>
                <c:pt idx="375" formatCode="0.00">
                  <c:v>2.0512684756805646</c:v>
                </c:pt>
                <c:pt idx="376" formatCode="0.00">
                  <c:v>2.0512684756805637</c:v>
                </c:pt>
                <c:pt idx="377" formatCode="0.00">
                  <c:v>2.0512684756805624</c:v>
                </c:pt>
                <c:pt idx="378" formatCode="0.00">
                  <c:v>2.0512684756805615</c:v>
                </c:pt>
                <c:pt idx="379" formatCode="0.00">
                  <c:v>2.0512684756805601</c:v>
                </c:pt>
                <c:pt idx="380" formatCode="0.00">
                  <c:v>2.0512684756805593</c:v>
                </c:pt>
                <c:pt idx="381" formatCode="0.00">
                  <c:v>2.0512684756805588</c:v>
                </c:pt>
                <c:pt idx="382" formatCode="0.00">
                  <c:v>2.0512684756805579</c:v>
                </c:pt>
                <c:pt idx="383" formatCode="0.00">
                  <c:v>2.0512684756805575</c:v>
                </c:pt>
                <c:pt idx="384" formatCode="0.00">
                  <c:v>2.051268475680557</c:v>
                </c:pt>
                <c:pt idx="385" formatCode="0.00">
                  <c:v>2.0512684756805561</c:v>
                </c:pt>
                <c:pt idx="386" formatCode="0.00">
                  <c:v>2.0512684756805557</c:v>
                </c:pt>
                <c:pt idx="387" formatCode="0.00">
                  <c:v>2.0512684756805553</c:v>
                </c:pt>
                <c:pt idx="388" formatCode="0.00">
                  <c:v>2.0512684756805553</c:v>
                </c:pt>
                <c:pt idx="389" formatCode="0.00">
                  <c:v>2.0512684756805548</c:v>
                </c:pt>
                <c:pt idx="390" formatCode="0.00">
                  <c:v>2.0512684756805544</c:v>
                </c:pt>
                <c:pt idx="391" formatCode="0.00">
                  <c:v>2.0512684756805544</c:v>
                </c:pt>
                <c:pt idx="392" formatCode="0.00">
                  <c:v>2.0512684756805539</c:v>
                </c:pt>
                <c:pt idx="393" formatCode="0.00">
                  <c:v>2.0512684756805539</c:v>
                </c:pt>
                <c:pt idx="394" formatCode="0.00">
                  <c:v>2.0512684756805535</c:v>
                </c:pt>
                <c:pt idx="395" formatCode="0.00">
                  <c:v>2.0512684756805535</c:v>
                </c:pt>
                <c:pt idx="396" formatCode="0.00">
                  <c:v>2.051268475680553</c:v>
                </c:pt>
                <c:pt idx="397" formatCode="0.00">
                  <c:v>2.051268475680553</c:v>
                </c:pt>
                <c:pt idx="398" formatCode="0.00">
                  <c:v>2.051268475680553</c:v>
                </c:pt>
                <c:pt idx="399" formatCode="0.00">
                  <c:v>2.0512684756805526</c:v>
                </c:pt>
                <c:pt idx="400" formatCode="0.00">
                  <c:v>2.0512684756805526</c:v>
                </c:pt>
                <c:pt idx="401" formatCode="0.00">
                  <c:v>2.0512684756805526</c:v>
                </c:pt>
                <c:pt idx="402" formatCode="0.00">
                  <c:v>2.0512684756805526</c:v>
                </c:pt>
                <c:pt idx="403" formatCode="0.00">
                  <c:v>2.0512684756805526</c:v>
                </c:pt>
                <c:pt idx="404" formatCode="0.00">
                  <c:v>2.0512684756805522</c:v>
                </c:pt>
                <c:pt idx="405" formatCode="0.00">
                  <c:v>2.0512684756805522</c:v>
                </c:pt>
                <c:pt idx="406" formatCode="0.00">
                  <c:v>2.0512684756805522</c:v>
                </c:pt>
                <c:pt idx="407" formatCode="0.00">
                  <c:v>2.0512684756805522</c:v>
                </c:pt>
                <c:pt idx="408" formatCode="0.00">
                  <c:v>2.0512684756805522</c:v>
                </c:pt>
                <c:pt idx="409" formatCode="0.00">
                  <c:v>2.0512684756805522</c:v>
                </c:pt>
                <c:pt idx="410" formatCode="0.00">
                  <c:v>2.0512684756805522</c:v>
                </c:pt>
                <c:pt idx="411" formatCode="0.00">
                  <c:v>2.0512684756805522</c:v>
                </c:pt>
                <c:pt idx="412" formatCode="0.00">
                  <c:v>2.0512684756805522</c:v>
                </c:pt>
                <c:pt idx="413" formatCode="0.00">
                  <c:v>2.0512684756805522</c:v>
                </c:pt>
                <c:pt idx="414" formatCode="0.00">
                  <c:v>2.0512684756805522</c:v>
                </c:pt>
                <c:pt idx="415" formatCode="0.00">
                  <c:v>2.0512684756805522</c:v>
                </c:pt>
                <c:pt idx="416" formatCode="0.00">
                  <c:v>2.0512684756805517</c:v>
                </c:pt>
                <c:pt idx="417" formatCode="0.00">
                  <c:v>2.0512684756805517</c:v>
                </c:pt>
                <c:pt idx="418" formatCode="0.00">
                  <c:v>2.0512684756805517</c:v>
                </c:pt>
                <c:pt idx="419" formatCode="0.00">
                  <c:v>2.0512684756805517</c:v>
                </c:pt>
                <c:pt idx="420" formatCode="0.00">
                  <c:v>2.0512684756805517</c:v>
                </c:pt>
                <c:pt idx="421" formatCode="0.00">
                  <c:v>2.0512684756805517</c:v>
                </c:pt>
                <c:pt idx="422" formatCode="0.00">
                  <c:v>2.0512684756805517</c:v>
                </c:pt>
                <c:pt idx="423" formatCode="0.00">
                  <c:v>2.0512684756805517</c:v>
                </c:pt>
                <c:pt idx="424" formatCode="0.00">
                  <c:v>2.0512684756805517</c:v>
                </c:pt>
                <c:pt idx="425" formatCode="0.00">
                  <c:v>2.0512684756805517</c:v>
                </c:pt>
                <c:pt idx="426" formatCode="0.00">
                  <c:v>2.0512684756805517</c:v>
                </c:pt>
                <c:pt idx="427" formatCode="0.00">
                  <c:v>2.0512684756805517</c:v>
                </c:pt>
                <c:pt idx="428" formatCode="0.00">
                  <c:v>2.0512684756805517</c:v>
                </c:pt>
                <c:pt idx="429" formatCode="0.00">
                  <c:v>2.0512684756805517</c:v>
                </c:pt>
                <c:pt idx="430" formatCode="0.00">
                  <c:v>2.0512684756805517</c:v>
                </c:pt>
                <c:pt idx="431" formatCode="0.00">
                  <c:v>2.0512684756805517</c:v>
                </c:pt>
                <c:pt idx="432" formatCode="0.00">
                  <c:v>2.0512684756805517</c:v>
                </c:pt>
                <c:pt idx="433" formatCode="0.00">
                  <c:v>2.0512684756805517</c:v>
                </c:pt>
                <c:pt idx="434" formatCode="0.00">
                  <c:v>2.0512684756805517</c:v>
                </c:pt>
                <c:pt idx="435" formatCode="0.00">
                  <c:v>2.0512684756805517</c:v>
                </c:pt>
                <c:pt idx="436" formatCode="0.00">
                  <c:v>2.0512684756805517</c:v>
                </c:pt>
                <c:pt idx="437" formatCode="0.00">
                  <c:v>2.0512684756805517</c:v>
                </c:pt>
                <c:pt idx="438" formatCode="0.00">
                  <c:v>2.0512684756805517</c:v>
                </c:pt>
                <c:pt idx="439" formatCode="0.00">
                  <c:v>2.0512684756805517</c:v>
                </c:pt>
                <c:pt idx="440" formatCode="0.00">
                  <c:v>2.0512684756805517</c:v>
                </c:pt>
                <c:pt idx="441" formatCode="0.00">
                  <c:v>2.0512684756805517</c:v>
                </c:pt>
                <c:pt idx="442" formatCode="0.00">
                  <c:v>2.0512684756805517</c:v>
                </c:pt>
                <c:pt idx="443" formatCode="0.00">
                  <c:v>2.0512684756805517</c:v>
                </c:pt>
                <c:pt idx="444" formatCode="0.00">
                  <c:v>2.0512684756805517</c:v>
                </c:pt>
                <c:pt idx="445" formatCode="0.00">
                  <c:v>2.0512684756805517</c:v>
                </c:pt>
                <c:pt idx="446" formatCode="0.00">
                  <c:v>2.0512684756805517</c:v>
                </c:pt>
                <c:pt idx="447" formatCode="0.00">
                  <c:v>2.0512684756805517</c:v>
                </c:pt>
                <c:pt idx="448" formatCode="0.00">
                  <c:v>2.0512684756805517</c:v>
                </c:pt>
                <c:pt idx="449" formatCode="0.00">
                  <c:v>2.0512684756805517</c:v>
                </c:pt>
                <c:pt idx="450" formatCode="0.00">
                  <c:v>2.0512684756805517</c:v>
                </c:pt>
                <c:pt idx="451" formatCode="0.00">
                  <c:v>2.0512684756805517</c:v>
                </c:pt>
                <c:pt idx="452" formatCode="0.00">
                  <c:v>2.0512684756805517</c:v>
                </c:pt>
                <c:pt idx="453" formatCode="0.00">
                  <c:v>2.0512684756805517</c:v>
                </c:pt>
                <c:pt idx="454" formatCode="0.00">
                  <c:v>2.0512684756805517</c:v>
                </c:pt>
                <c:pt idx="455" formatCode="0.00">
                  <c:v>2.0512684756805517</c:v>
                </c:pt>
                <c:pt idx="456" formatCode="0.00">
                  <c:v>2.0512684756805517</c:v>
                </c:pt>
                <c:pt idx="457" formatCode="0.00">
                  <c:v>2.0512684756805517</c:v>
                </c:pt>
                <c:pt idx="458" formatCode="0.00">
                  <c:v>2.0512684756805517</c:v>
                </c:pt>
                <c:pt idx="459" formatCode="0.00">
                  <c:v>2.0512684756805517</c:v>
                </c:pt>
                <c:pt idx="460" formatCode="0.00">
                  <c:v>2.0512684756805517</c:v>
                </c:pt>
                <c:pt idx="461" formatCode="0.00">
                  <c:v>2.0512684756805517</c:v>
                </c:pt>
                <c:pt idx="462" formatCode="0.00">
                  <c:v>2.0512684756805517</c:v>
                </c:pt>
                <c:pt idx="463" formatCode="0.00">
                  <c:v>2.0512684756805517</c:v>
                </c:pt>
                <c:pt idx="464" formatCode="0.00">
                  <c:v>2.0512684756805517</c:v>
                </c:pt>
                <c:pt idx="465" formatCode="0.00">
                  <c:v>2.0512684756805517</c:v>
                </c:pt>
                <c:pt idx="466" formatCode="0.00">
                  <c:v>2.0512684756805517</c:v>
                </c:pt>
                <c:pt idx="467" formatCode="0.00">
                  <c:v>2.0512684756805517</c:v>
                </c:pt>
                <c:pt idx="468" formatCode="0.00">
                  <c:v>2.0512684756805517</c:v>
                </c:pt>
                <c:pt idx="469" formatCode="0.00">
                  <c:v>2.0512684756805517</c:v>
                </c:pt>
                <c:pt idx="470" formatCode="0.00">
                  <c:v>2.0512684756805517</c:v>
                </c:pt>
                <c:pt idx="471" formatCode="0.00">
                  <c:v>2.0512684756805517</c:v>
                </c:pt>
                <c:pt idx="472" formatCode="0.00">
                  <c:v>2.0512684756805517</c:v>
                </c:pt>
                <c:pt idx="473" formatCode="0.00">
                  <c:v>2.0512684756805517</c:v>
                </c:pt>
                <c:pt idx="474" formatCode="0.00">
                  <c:v>2.0512684756805517</c:v>
                </c:pt>
                <c:pt idx="475" formatCode="0.00">
                  <c:v>2.0512684756805517</c:v>
                </c:pt>
                <c:pt idx="476" formatCode="0.00">
                  <c:v>2.0512684756805517</c:v>
                </c:pt>
                <c:pt idx="477" formatCode="0.00">
                  <c:v>2.0512684756805517</c:v>
                </c:pt>
                <c:pt idx="478" formatCode="0.00">
                  <c:v>2.0512684756805517</c:v>
                </c:pt>
                <c:pt idx="479" formatCode="0.00">
                  <c:v>2.0512684756805517</c:v>
                </c:pt>
                <c:pt idx="480" formatCode="0.00">
                  <c:v>2.0512684756805517</c:v>
                </c:pt>
                <c:pt idx="481" formatCode="0.00">
                  <c:v>2.0512684756805517</c:v>
                </c:pt>
                <c:pt idx="482" formatCode="0.00">
                  <c:v>2.0512684756805517</c:v>
                </c:pt>
                <c:pt idx="483" formatCode="0.00">
                  <c:v>2.0512684756805517</c:v>
                </c:pt>
                <c:pt idx="484" formatCode="0.00">
                  <c:v>2.0512684756805517</c:v>
                </c:pt>
                <c:pt idx="485" formatCode="0.00">
                  <c:v>2.0512684756805517</c:v>
                </c:pt>
                <c:pt idx="486" formatCode="0.00">
                  <c:v>2.0512684756805517</c:v>
                </c:pt>
                <c:pt idx="487" formatCode="0.00">
                  <c:v>2.0512684756805517</c:v>
                </c:pt>
                <c:pt idx="488" formatCode="0.00">
                  <c:v>2.0512684756805517</c:v>
                </c:pt>
                <c:pt idx="489" formatCode="0.00">
                  <c:v>2.0512684756805517</c:v>
                </c:pt>
                <c:pt idx="490" formatCode="0.00">
                  <c:v>2.0512684756805517</c:v>
                </c:pt>
                <c:pt idx="491" formatCode="0.00">
                  <c:v>2.0512684756805517</c:v>
                </c:pt>
                <c:pt idx="492" formatCode="0.00">
                  <c:v>2.0512684756805517</c:v>
                </c:pt>
                <c:pt idx="493" formatCode="0.00">
                  <c:v>2.0512684756805517</c:v>
                </c:pt>
                <c:pt idx="494" formatCode="0.00">
                  <c:v>2.0512684756805517</c:v>
                </c:pt>
                <c:pt idx="495" formatCode="0.00">
                  <c:v>2.0512684756805517</c:v>
                </c:pt>
                <c:pt idx="496" formatCode="0.00">
                  <c:v>2.0512684756805517</c:v>
                </c:pt>
                <c:pt idx="497" formatCode="0.00">
                  <c:v>2.0512684756805517</c:v>
                </c:pt>
                <c:pt idx="498" formatCode="0.00">
                  <c:v>2.0512684756805517</c:v>
                </c:pt>
                <c:pt idx="499" formatCode="0.00">
                  <c:v>2.0512684756805517</c:v>
                </c:pt>
                <c:pt idx="500" formatCode="0.00">
                  <c:v>2.0512684756805517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031992"/>
        <c:axId val="361032384"/>
      </c:scatterChart>
      <c:valAx>
        <c:axId val="36103199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1032384"/>
        <c:crosses val="autoZero"/>
        <c:crossBetween val="midCat"/>
      </c:valAx>
      <c:valAx>
        <c:axId val="3610323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10319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'13136 Un-chilled Biphasic'!$A$2:$A$21</c:f>
              <c:numCache>
                <c:formatCode>0.00</c:formatCode>
                <c:ptCount val="20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1.5</c:v>
                </c:pt>
                <c:pt idx="5">
                  <c:v>2.5</c:v>
                </c:pt>
                <c:pt idx="6">
                  <c:v>0</c:v>
                </c:pt>
                <c:pt idx="7">
                  <c:v>0.25</c:v>
                </c:pt>
                <c:pt idx="8">
                  <c:v>0.5</c:v>
                </c:pt>
                <c:pt idx="9">
                  <c:v>1</c:v>
                </c:pt>
                <c:pt idx="10">
                  <c:v>1.5</c:v>
                </c:pt>
                <c:pt idx="11">
                  <c:v>2</c:v>
                </c:pt>
                <c:pt idx="12">
                  <c:v>2.5</c:v>
                </c:pt>
                <c:pt idx="13">
                  <c:v>0</c:v>
                </c:pt>
                <c:pt idx="14">
                  <c:v>0.25</c:v>
                </c:pt>
                <c:pt idx="15">
                  <c:v>0.5</c:v>
                </c:pt>
                <c:pt idx="16">
                  <c:v>1</c:v>
                </c:pt>
                <c:pt idx="17">
                  <c:v>1.5</c:v>
                </c:pt>
                <c:pt idx="18">
                  <c:v>2</c:v>
                </c:pt>
                <c:pt idx="19">
                  <c:v>2.5</c:v>
                </c:pt>
              </c:numCache>
            </c:numRef>
          </c:xVal>
          <c:yVal>
            <c:numRef>
              <c:f>'13136 Un-chilled Biphasic'!$B$2:$B$21</c:f>
              <c:numCache>
                <c:formatCode>0.00</c:formatCode>
                <c:ptCount val="20"/>
                <c:pt idx="0">
                  <c:v>5.3617278360175931</c:v>
                </c:pt>
                <c:pt idx="1">
                  <c:v>3.7993405494535817</c:v>
                </c:pt>
                <c:pt idx="2">
                  <c:v>2.7403626894942437</c:v>
                </c:pt>
                <c:pt idx="3">
                  <c:v>2.7283537820212285</c:v>
                </c:pt>
                <c:pt idx="4">
                  <c:v>2.8228216453031045</c:v>
                </c:pt>
                <c:pt idx="5">
                  <c:v>2.3979400086720375</c:v>
                </c:pt>
                <c:pt idx="6">
                  <c:v>5.9030899869919438</c:v>
                </c:pt>
                <c:pt idx="7">
                  <c:v>2.9542425094393248</c:v>
                </c:pt>
                <c:pt idx="8">
                  <c:v>2.6857417386022635</c:v>
                </c:pt>
                <c:pt idx="9">
                  <c:v>2.8543060418010806</c:v>
                </c:pt>
                <c:pt idx="10">
                  <c:v>2.6020599913279625</c:v>
                </c:pt>
                <c:pt idx="11">
                  <c:v>3.0606978403536118</c:v>
                </c:pt>
                <c:pt idx="12">
                  <c:v>1.6989700043360187</c:v>
                </c:pt>
                <c:pt idx="13">
                  <c:v>5.3222192947339195</c:v>
                </c:pt>
                <c:pt idx="14">
                  <c:v>3.6334684555795866</c:v>
                </c:pt>
                <c:pt idx="15">
                  <c:v>2.5250448070368452</c:v>
                </c:pt>
                <c:pt idx="16">
                  <c:v>2.7888751157754168</c:v>
                </c:pt>
                <c:pt idx="17">
                  <c:v>2.7520484478194387</c:v>
                </c:pt>
                <c:pt idx="18">
                  <c:v>2.2174839442139063</c:v>
                </c:pt>
                <c:pt idx="19">
                  <c:v>2.6180480967120929</c:v>
                </c:pt>
              </c:numCache>
            </c:numRef>
          </c:yVal>
          <c:smooth val="0"/>
        </c:ser>
        <c:ser>
          <c:idx val="1"/>
          <c:order val="1"/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'13136 Un-chilled Biphasic'!$A$25:$A$525</c:f>
              <c:numCache>
                <c:formatCode>0.000</c:formatCode>
                <c:ptCount val="501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</c:numCache>
            </c:numRef>
          </c:xVal>
          <c:yVal>
            <c:numRef>
              <c:f>'13136 Un-chilled Biphasic'!$C$25:$C$525</c:f>
              <c:numCache>
                <c:formatCode>0.000</c:formatCode>
                <c:ptCount val="501"/>
                <c:pt idx="0">
                  <c:v>5.5323290519091755</c:v>
                </c:pt>
                <c:pt idx="1">
                  <c:v>5.4883715098220973</c:v>
                </c:pt>
                <c:pt idx="2">
                  <c:v>5.444425024790176</c:v>
                </c:pt>
                <c:pt idx="3">
                  <c:v>5.4004907423174728</c:v>
                </c:pt>
                <c:pt idx="4">
                  <c:v>5.356569925822992</c:v>
                </c:pt>
                <c:pt idx="5">
                  <c:v>5.3126639686129042</c:v>
                </c:pt>
                <c:pt idx="6">
                  <c:v>5.2687744070321578</c:v>
                </c:pt>
                <c:pt idx="7">
                  <c:v>5.2249029349037395</c:v>
                </c:pt>
                <c:pt idx="8">
                  <c:v>5.1810514193719737</c:v>
                </c:pt>
                <c:pt idx="9">
                  <c:v>5.137221918274637</c:v>
                </c:pt>
                <c:pt idx="10">
                  <c:v>5.0934166991771201</c:v>
                </c:pt>
                <c:pt idx="11">
                  <c:v>5.0496382602102434</c:v>
                </c:pt>
                <c:pt idx="12">
                  <c:v>5.0058893528615043</c:v>
                </c:pt>
                <c:pt idx="13">
                  <c:v>4.9621730068771592</c:v>
                </c:pt>
                <c:pt idx="14">
                  <c:v>4.9184925574394018</c:v>
                </c:pt>
                <c:pt idx="15">
                  <c:v>4.8748516747885349</c:v>
                </c:pt>
                <c:pt idx="16">
                  <c:v>4.8312543964639723</c:v>
                </c:pt>
                <c:pt idx="17">
                  <c:v>4.7877051623396358</c:v>
                </c:pt>
                <c:pt idx="18">
                  <c:v>4.74420885262795</c:v>
                </c:pt>
                <c:pt idx="19">
                  <c:v>4.7007708290214998</c:v>
                </c:pt>
                <c:pt idx="20">
                  <c:v>4.6573969791313568</c:v>
                </c:pt>
                <c:pt idx="21">
                  <c:v>4.6140937643648492</c:v>
                </c:pt>
                <c:pt idx="22">
                  <c:v>4.5708682713618876</c:v>
                </c:pt>
                <c:pt idx="23">
                  <c:v>4.5277282670759478</c:v>
                </c:pt>
                <c:pt idx="24">
                  <c:v>4.4846822575418139</c:v>
                </c:pt>
                <c:pt idx="25">
                  <c:v>4.4417395503148391</c:v>
                </c:pt>
                <c:pt idx="26">
                  <c:v>4.3989103204935711</c:v>
                </c:pt>
                <c:pt idx="27">
                  <c:v>4.3562056801463527</c:v>
                </c:pt>
                <c:pt idx="28">
                  <c:v>4.3136377508503347</c:v>
                </c:pt>
                <c:pt idx="29">
                  <c:v>4.2712197389152058</c:v>
                </c:pt>
                <c:pt idx="30">
                  <c:v>4.228966012701143</c:v>
                </c:pt>
                <c:pt idx="31">
                  <c:v>4.1868921812482993</c:v>
                </c:pt>
                <c:pt idx="32">
                  <c:v>4.1450151732113927</c:v>
                </c:pt>
                <c:pt idx="33">
                  <c:v>4.103353314836272</c:v>
                </c:pt>
                <c:pt idx="34">
                  <c:v>4.0619264054252699</c:v>
                </c:pt>
                <c:pt idx="35">
                  <c:v>4.0207557884162295</c:v>
                </c:pt>
                <c:pt idx="36">
                  <c:v>3.9798644158497858</c:v>
                </c:pt>
                <c:pt idx="37">
                  <c:v>3.9392769036273325</c:v>
                </c:pt>
                <c:pt idx="38">
                  <c:v>3.8990195745782579</c:v>
                </c:pt>
                <c:pt idx="39">
                  <c:v>3.8591204859739552</c:v>
                </c:pt>
                <c:pt idx="40">
                  <c:v>3.8196094377674701</c:v>
                </c:pt>
                <c:pt idx="41">
                  <c:v>3.7805179575265386</c:v>
                </c:pt>
                <c:pt idx="42">
                  <c:v>3.7418792577952842</c:v>
                </c:pt>
                <c:pt idx="43">
                  <c:v>3.7037281615024744</c:v>
                </c:pt>
                <c:pt idx="44">
                  <c:v>3.666100991073296</c:v>
                </c:pt>
                <c:pt idx="45">
                  <c:v>3.6290354171411199</c:v>
                </c:pt>
                <c:pt idx="46">
                  <c:v>3.5925702632399243</c:v>
                </c:pt>
                <c:pt idx="47">
                  <c:v>3.5567452636270716</c:v>
                </c:pt>
                <c:pt idx="48">
                  <c:v>3.5216007724712712</c:v>
                </c:pt>
                <c:pt idx="49">
                  <c:v>3.487177424057859</c:v>
                </c:pt>
                <c:pt idx="50">
                  <c:v>3.4535157454076293</c:v>
                </c:pt>
                <c:pt idx="51">
                  <c:v>3.4206557247430118</c:v>
                </c:pt>
                <c:pt idx="52">
                  <c:v>3.3886363415002698</c:v>
                </c:pt>
                <c:pt idx="53">
                  <c:v>3.3574950659767886</c:v>
                </c:pt>
                <c:pt idx="54">
                  <c:v>3.3272673390820939</c:v>
                </c:pt>
                <c:pt idx="55">
                  <c:v>3.2979860448645195</c:v>
                </c:pt>
                <c:pt idx="56">
                  <c:v>3.269680990328621</c:v>
                </c:pt>
                <c:pt idx="57">
                  <c:v>3.2423784083552993</c:v>
                </c:pt>
                <c:pt idx="58">
                  <c:v>3.2161005001177112</c:v>
                </c:pt>
                <c:pt idx="59">
                  <c:v>3.1908650331207067</c:v>
                </c:pt>
                <c:pt idx="60">
                  <c:v>3.166685009807344</c:v>
                </c:pt>
                <c:pt idx="61">
                  <c:v>3.1435684195749687</c:v>
                </c:pt>
                <c:pt idx="62">
                  <c:v>3.1215180841094678</c:v>
                </c:pt>
                <c:pt idx="63">
                  <c:v>3.1005316023439202</c:v>
                </c:pt>
                <c:pt idx="64">
                  <c:v>3.0806013973089161</c:v>
                </c:pt>
                <c:pt idx="65">
                  <c:v>3.0617148629439188</c:v>
                </c:pt>
                <c:pt idx="66">
                  <c:v>3.0438546048765502</c:v>
                </c:pt>
                <c:pt idx="67">
                  <c:v>3.0269987655297088</c:v>
                </c:pt>
                <c:pt idx="68">
                  <c:v>3.0111214209215196</c:v>
                </c:pt>
                <c:pt idx="69">
                  <c:v>2.9961930343506369</c:v>
                </c:pt>
                <c:pt idx="70">
                  <c:v>2.982180950900144</c:v>
                </c:pt>
                <c:pt idx="71">
                  <c:v>2.9690499163555772</c:v>
                </c:pt>
                <c:pt idx="72">
                  <c:v>2.9567626046496698</c:v>
                </c:pt>
                <c:pt idx="73">
                  <c:v>2.9452801391913983</c:v>
                </c:pt>
                <c:pt idx="74">
                  <c:v>2.9345625952428689</c:v>
                </c:pt>
                <c:pt idx="75">
                  <c:v>2.9245694726887606</c:v>
                </c:pt>
                <c:pt idx="76">
                  <c:v>2.9152601309148531</c:v>
                </c:pt>
                <c:pt idx="77">
                  <c:v>2.906594179907191</c:v>
                </c:pt>
                <c:pt idx="78">
                  <c:v>2.8985318239626801</c:v>
                </c:pt>
                <c:pt idx="79">
                  <c:v>2.891034156460754</c:v>
                </c:pt>
                <c:pt idx="80">
                  <c:v>2.8840634059151369</c:v>
                </c:pt>
                <c:pt idx="81">
                  <c:v>2.8775831349689551</c:v>
                </c:pt>
                <c:pt idx="82">
                  <c:v>2.8715583951080101</c:v>
                </c:pt>
                <c:pt idx="83">
                  <c:v>2.8659558406605687</c:v>
                </c:pt>
                <c:pt idx="84">
                  <c:v>2.8607438061577772</c:v>
                </c:pt>
                <c:pt idx="85">
                  <c:v>2.855892351386462</c:v>
                </c:pt>
                <c:pt idx="86">
                  <c:v>2.8513732785196333</c:v>
                </c:pt>
                <c:pt idx="87">
                  <c:v>2.8471601256036929</c:v>
                </c:pt>
                <c:pt idx="88">
                  <c:v>2.8432281404567052</c:v>
                </c:pt>
                <c:pt idx="89">
                  <c:v>2.8395542387261208</c:v>
                </c:pt>
                <c:pt idx="90">
                  <c:v>2.8361169494984861</c:v>
                </c:pt>
                <c:pt idx="91">
                  <c:v>2.8328963514736487</c:v>
                </c:pt>
                <c:pt idx="92">
                  <c:v>2.8298740023317066</c:v>
                </c:pt>
                <c:pt idx="93">
                  <c:v>2.8270328635474442</c:v>
                </c:pt>
                <c:pt idx="94">
                  <c:v>2.8243572225546507</c:v>
                </c:pt>
                <c:pt idx="95">
                  <c:v>2.8218326138383061</c:v>
                </c:pt>
                <c:pt idx="96">
                  <c:v>2.8194457402399511</c:v>
                </c:pt>
                <c:pt idx="97">
                  <c:v>2.8171843955021396</c:v>
                </c:pt>
                <c:pt idx="98">
                  <c:v>2.8150373888515019</c:v>
                </c:pt>
                <c:pt idx="99">
                  <c:v>2.8129944722253146</c:v>
                </c:pt>
                <c:pt idx="100">
                  <c:v>2.8110462705813579</c:v>
                </c:pt>
                <c:pt idx="101">
                  <c:v>2.8091842155927003</c:v>
                </c:pt>
                <c:pt idx="102">
                  <c:v>2.8074004829150128</c:v>
                </c:pt>
                <c:pt idx="103">
                  <c:v>2.8056879331212277</c:v>
                </c:pt>
                <c:pt idx="104">
                  <c:v>2.8040400563240384</c:v>
                </c:pt>
                <c:pt idx="105">
                  <c:v>2.8024509204482588</c:v>
                </c:pt>
                <c:pt idx="106">
                  <c:v>2.8009151230700287</c:v>
                </c:pt>
                <c:pt idx="107">
                  <c:v>2.7994277467060762</c:v>
                </c:pt>
                <c:pt idx="108">
                  <c:v>2.7979843174118475</c:v>
                </c:pt>
                <c:pt idx="109">
                  <c:v>2.7965807665305733</c:v>
                </c:pt>
                <c:pt idx="110">
                  <c:v>2.7952133954248297</c:v>
                </c:pt>
                <c:pt idx="111">
                  <c:v>2.793878843016627</c:v>
                </c:pt>
                <c:pt idx="112">
                  <c:v>2.7925740559604764</c:v>
                </c:pt>
                <c:pt idx="113">
                  <c:v>2.7912962612753445</c:v>
                </c:pt>
                <c:pt idx="114">
                  <c:v>2.7900429412652215</c:v>
                </c:pt>
                <c:pt idx="115">
                  <c:v>2.788811810563534</c:v>
                </c:pt>
                <c:pt idx="116">
                  <c:v>2.7876007951434127</c:v>
                </c:pt>
                <c:pt idx="117">
                  <c:v>2.7864080131433973</c:v>
                </c:pt>
                <c:pt idx="118">
                  <c:v>2.7852317573663044</c:v>
                </c:pt>
                <c:pt idx="119">
                  <c:v>2.7840704793173381</c:v>
                </c:pt>
                <c:pt idx="120">
                  <c:v>2.7829227746560043</c:v>
                </c:pt>
                <c:pt idx="121">
                  <c:v>2.7817873699447446</c:v>
                </c:pt>
                <c:pt idx="122">
                  <c:v>2.7806631105854023</c:v>
                </c:pt>
                <c:pt idx="123">
                  <c:v>2.7795489498425301</c:v>
                </c:pt>
                <c:pt idx="124">
                  <c:v>2.7784439388601352</c:v>
                </c:pt>
                <c:pt idx="125">
                  <c:v>2.7773472175856404</c:v>
                </c:pt>
                <c:pt idx="126">
                  <c:v>2.7762580065216618</c:v>
                </c:pt>
                <c:pt idx="127">
                  <c:v>2.7751755992325831</c:v>
                </c:pt>
                <c:pt idx="128">
                  <c:v>2.7740993555388997</c:v>
                </c:pt>
                <c:pt idx="129">
                  <c:v>2.7730286953378824</c:v>
                </c:pt>
                <c:pt idx="130">
                  <c:v>2.771963092994302</c:v>
                </c:pt>
                <c:pt idx="131">
                  <c:v>2.7709020722497426</c:v>
                </c:pt>
                <c:pt idx="132">
                  <c:v>2.7698452016034985</c:v>
                </c:pt>
                <c:pt idx="133">
                  <c:v>2.7687920901221164</c:v>
                </c:pt>
                <c:pt idx="134">
                  <c:v>2.7677423836384372</c:v>
                </c:pt>
                <c:pt idx="135">
                  <c:v>2.7666957613044394</c:v>
                </c:pt>
                <c:pt idx="136">
                  <c:v>2.7656519324653743</c:v>
                </c:pt>
                <c:pt idx="137">
                  <c:v>2.7646106338255891</c:v>
                </c:pt>
                <c:pt idx="138">
                  <c:v>2.7635716268791035</c:v>
                </c:pt>
                <c:pt idx="139">
                  <c:v>2.7625346955804368</c:v>
                </c:pt>
                <c:pt idx="140">
                  <c:v>2.7614996442334148</c:v>
                </c:pt>
                <c:pt idx="141">
                  <c:v>2.7604662955777068</c:v>
                </c:pt>
                <c:pt idx="142">
                  <c:v>2.7594344890547071</c:v>
                </c:pt>
                <c:pt idx="143">
                  <c:v>2.758404079236056</c:v>
                </c:pt>
                <c:pt idx="144">
                  <c:v>2.7573749343996243</c:v>
                </c:pt>
                <c:pt idx="145">
                  <c:v>2.7563469352392076</c:v>
                </c:pt>
                <c:pt idx="146">
                  <c:v>2.7553199736954226</c:v>
                </c:pt>
                <c:pt idx="147">
                  <c:v>2.7542939518964706</c:v>
                </c:pt>
                <c:pt idx="148">
                  <c:v>2.7532687811984888</c:v>
                </c:pt>
                <c:pt idx="149">
                  <c:v>2.7522443813161459</c:v>
                </c:pt>
                <c:pt idx="150">
                  <c:v>2.7512206795350345</c:v>
                </c:pt>
                <c:pt idx="151">
                  <c:v>2.7501976099981778</c:v>
                </c:pt>
                <c:pt idx="152">
                  <c:v>2.7491751130596955</c:v>
                </c:pt>
                <c:pt idx="153">
                  <c:v>2.7481531346993253</c:v>
                </c:pt>
                <c:pt idx="154">
                  <c:v>2.7471316259920777</c:v>
                </c:pt>
                <c:pt idx="155">
                  <c:v>2.7461105426278443</c:v>
                </c:pt>
                <c:pt idx="156">
                  <c:v>2.7450898444762619</c:v>
                </c:pt>
                <c:pt idx="157">
                  <c:v>2.7440694951925764</c:v>
                </c:pt>
                <c:pt idx="158">
                  <c:v>2.7430494618606462</c:v>
                </c:pt>
                <c:pt idx="159">
                  <c:v>2.7420297146695933</c:v>
                </c:pt>
                <c:pt idx="160">
                  <c:v>2.7410102266209324</c:v>
                </c:pt>
                <c:pt idx="161">
                  <c:v>2.7399909732633079</c:v>
                </c:pt>
                <c:pt idx="162">
                  <c:v>2.7389719324522384</c:v>
                </c:pt>
                <c:pt idx="163">
                  <c:v>2.7379530841325161</c:v>
                </c:pt>
                <c:pt idx="164">
                  <c:v>2.7369344101411239</c:v>
                </c:pt>
                <c:pt idx="165">
                  <c:v>2.7359158940287349</c:v>
                </c:pt>
                <c:pt idx="166">
                  <c:v>2.7348975208980493</c:v>
                </c:pt>
                <c:pt idx="167">
                  <c:v>2.7338792772573752</c:v>
                </c:pt>
                <c:pt idx="168">
                  <c:v>2.732861150888021</c:v>
                </c:pt>
                <c:pt idx="169">
                  <c:v>2.7318431307241955</c:v>
                </c:pt>
                <c:pt idx="170">
                  <c:v>2.7308252067442331</c:v>
                </c:pt>
                <c:pt idx="171">
                  <c:v>2.7298073698720864</c:v>
                </c:pt>
                <c:pt idx="172">
                  <c:v>2.7287896118881037</c:v>
                </c:pt>
                <c:pt idx="173">
                  <c:v>2.7277719253482298</c:v>
                </c:pt>
                <c:pt idx="174">
                  <c:v>2.7267543035108237</c:v>
                </c:pt>
                <c:pt idx="175">
                  <c:v>2.7257367402703858</c:v>
                </c:pt>
                <c:pt idx="176">
                  <c:v>2.7247192300975329</c:v>
                </c:pt>
                <c:pt idx="177">
                  <c:v>2.7237017679846391</c:v>
                </c:pt>
                <c:pt idx="178">
                  <c:v>2.7226843493966051</c:v>
                </c:pt>
                <c:pt idx="179">
                  <c:v>2.7216669702262695</c:v>
                </c:pt>
                <c:pt idx="180">
                  <c:v>2.7206496267540317</c:v>
                </c:pt>
                <c:pt idx="181">
                  <c:v>2.7196323156112814</c:v>
                </c:pt>
                <c:pt idx="182">
                  <c:v>2.7186150337472776</c:v>
                </c:pt>
                <c:pt idx="183">
                  <c:v>2.7175977783991581</c:v>
                </c:pt>
                <c:pt idx="184">
                  <c:v>2.7165805470647713</c:v>
                </c:pt>
                <c:pt idx="185">
                  <c:v>2.7155633374780761</c:v>
                </c:pt>
                <c:pt idx="186">
                  <c:v>2.7145461475868653</c:v>
                </c:pt>
                <c:pt idx="187">
                  <c:v>2.7135289755325833</c:v>
                </c:pt>
                <c:pt idx="188">
                  <c:v>2.7125118196320561</c:v>
                </c:pt>
                <c:pt idx="189">
                  <c:v>2.7114946783609399</c:v>
                </c:pt>
                <c:pt idx="190">
                  <c:v>2.7104775503387346</c:v>
                </c:pt>
                <c:pt idx="191">
                  <c:v>2.7094604343152096</c:v>
                </c:pt>
                <c:pt idx="192">
                  <c:v>2.7084433291581118</c:v>
                </c:pt>
                <c:pt idx="193">
                  <c:v>2.7074262338420318</c:v>
                </c:pt>
                <c:pt idx="194">
                  <c:v>2.7064091474383232</c:v>
                </c:pt>
                <c:pt idx="195">
                  <c:v>2.7053920691059705</c:v>
                </c:pt>
                <c:pt idx="196">
                  <c:v>2.70437499808332</c:v>
                </c:pt>
                <c:pt idx="197">
                  <c:v>2.7033579336805924</c:v>
                </c:pt>
                <c:pt idx="198">
                  <c:v>2.7023408752730975</c:v>
                </c:pt>
                <c:pt idx="199">
                  <c:v>2.701323822295095</c:v>
                </c:pt>
                <c:pt idx="200">
                  <c:v>2.7003067742342313</c:v>
                </c:pt>
                <c:pt idx="201">
                  <c:v>2.6992897306264987</c:v>
                </c:pt>
                <c:pt idx="202">
                  <c:v>2.6982726910516779</c:v>
                </c:pt>
                <c:pt idx="203">
                  <c:v>2.6972556551292022</c:v>
                </c:pt>
                <c:pt idx="204">
                  <c:v>2.696238622514417</c:v>
                </c:pt>
                <c:pt idx="205">
                  <c:v>2.6952215928951926</c:v>
                </c:pt>
                <c:pt idx="206">
                  <c:v>2.6942045659888518</c:v>
                </c:pt>
                <c:pt idx="207">
                  <c:v>2.6931875415393929</c:v>
                </c:pt>
                <c:pt idx="208">
                  <c:v>2.692170519314971</c:v>
                </c:pt>
                <c:pt idx="209">
                  <c:v>2.6911534991056212</c:v>
                </c:pt>
                <c:pt idx="210">
                  <c:v>2.6901364807211903</c:v>
                </c:pt>
                <c:pt idx="211">
                  <c:v>2.6891194639894693</c:v>
                </c:pt>
                <c:pt idx="212">
                  <c:v>2.6881024487544996</c:v>
                </c:pt>
                <c:pt idx="213">
                  <c:v>2.6870854348750401</c:v>
                </c:pt>
                <c:pt idx="214">
                  <c:v>2.6860684222231783</c:v>
                </c:pt>
                <c:pt idx="215">
                  <c:v>2.6850514106830707</c:v>
                </c:pt>
                <c:pt idx="216">
                  <c:v>2.6840344001498071</c:v>
                </c:pt>
                <c:pt idx="217">
                  <c:v>2.6830173905283758</c:v>
                </c:pt>
                <c:pt idx="218">
                  <c:v>2.682000381732732</c:v>
                </c:pt>
                <c:pt idx="219">
                  <c:v>2.6809833736849495</c:v>
                </c:pt>
                <c:pt idx="220">
                  <c:v>2.6799663663144564</c:v>
                </c:pt>
                <c:pt idx="221">
                  <c:v>2.6789493595573406</c:v>
                </c:pt>
                <c:pt idx="222">
                  <c:v>2.67793235335572</c:v>
                </c:pt>
                <c:pt idx="223">
                  <c:v>2.6769153476571752</c:v>
                </c:pt>
                <c:pt idx="224">
                  <c:v>2.6758983424142335</c:v>
                </c:pt>
                <c:pt idx="225">
                  <c:v>2.6748813375839013</c:v>
                </c:pt>
                <c:pt idx="226">
                  <c:v>2.6738643331272436</c:v>
                </c:pt>
                <c:pt idx="227">
                  <c:v>2.6728473290089974</c:v>
                </c:pt>
                <c:pt idx="228">
                  <c:v>2.6718303251972291</c:v>
                </c:pt>
                <c:pt idx="229">
                  <c:v>2.6708133216630174</c:v>
                </c:pt>
                <c:pt idx="230">
                  <c:v>2.669796318380171</c:v>
                </c:pt>
                <c:pt idx="231">
                  <c:v>2.668779315324969</c:v>
                </c:pt>
                <c:pt idx="232">
                  <c:v>2.6677623124759307</c:v>
                </c:pt>
                <c:pt idx="233">
                  <c:v>2.6667453098136007</c:v>
                </c:pt>
                <c:pt idx="234">
                  <c:v>2.6657283073203604</c:v>
                </c:pt>
                <c:pt idx="235">
                  <c:v>2.6647113049802535</c:v>
                </c:pt>
                <c:pt idx="236">
                  <c:v>2.66369430277883</c:v>
                </c:pt>
                <c:pt idx="237">
                  <c:v>2.662677300703002</c:v>
                </c:pt>
                <c:pt idx="238">
                  <c:v>2.6616602987409186</c:v>
                </c:pt>
                <c:pt idx="239">
                  <c:v>2.6606432968818461</c:v>
                </c:pt>
                <c:pt idx="240">
                  <c:v>2.6596262951160634</c:v>
                </c:pt>
                <c:pt idx="241">
                  <c:v>2.6586092934347678</c:v>
                </c:pt>
                <c:pt idx="242">
                  <c:v>2.6575922918299861</c:v>
                </c:pt>
                <c:pt idx="243">
                  <c:v>2.6565752902944979</c:v>
                </c:pt>
                <c:pt idx="244">
                  <c:v>2.6555582888217648</c:v>
                </c:pt>
                <c:pt idx="245">
                  <c:v>2.6545412874058649</c:v>
                </c:pt>
                <c:pt idx="246">
                  <c:v>2.653524286041435</c:v>
                </c:pt>
                <c:pt idx="247">
                  <c:v>2.652507284723618</c:v>
                </c:pt>
                <c:pt idx="248">
                  <c:v>2.6514902834480152</c:v>
                </c:pt>
                <c:pt idx="249">
                  <c:v>2.6504732822106432</c:v>
                </c:pt>
                <c:pt idx="250">
                  <c:v>2.6494562810078945</c:v>
                </c:pt>
                <c:pt idx="251">
                  <c:v>2.6484392798365017</c:v>
                </c:pt>
                <c:pt idx="252">
                  <c:v>2.6474222786935053</c:v>
                </c:pt>
                <c:pt idx="253">
                  <c:v>2.646405277576227</c:v>
                </c:pt>
                <c:pt idx="254">
                  <c:v>2.6453882764822385</c:v>
                </c:pt>
                <c:pt idx="255">
                  <c:v>2.6443712754093429</c:v>
                </c:pt>
                <c:pt idx="256">
                  <c:v>2.6433542743555498</c:v>
                </c:pt>
                <c:pt idx="257">
                  <c:v>2.6423372733190562</c:v>
                </c:pt>
                <c:pt idx="258">
                  <c:v>2.6413202722982296</c:v>
                </c:pt>
                <c:pt idx="259">
                  <c:v>2.6403032712915917</c:v>
                </c:pt>
                <c:pt idx="260">
                  <c:v>2.6392862702978039</c:v>
                </c:pt>
                <c:pt idx="261">
                  <c:v>2.6382692693156531</c:v>
                </c:pt>
                <c:pt idx="262">
                  <c:v>2.6372522683440414</c:v>
                </c:pt>
                <c:pt idx="263">
                  <c:v>2.6362352673819744</c:v>
                </c:pt>
                <c:pt idx="264">
                  <c:v>2.6352182664285513</c:v>
                </c:pt>
                <c:pt idx="265">
                  <c:v>2.6342012654829561</c:v>
                </c:pt>
                <c:pt idx="266">
                  <c:v>2.6331842645444508</c:v>
                </c:pt>
                <c:pt idx="267">
                  <c:v>2.6321672636123656</c:v>
                </c:pt>
                <c:pt idx="268">
                  <c:v>2.631150262686095</c:v>
                </c:pt>
                <c:pt idx="269">
                  <c:v>2.6301332617650903</c:v>
                </c:pt>
                <c:pt idx="270">
                  <c:v>2.6291162608488552</c:v>
                </c:pt>
                <c:pt idx="271">
                  <c:v>2.6280992599369384</c:v>
                </c:pt>
                <c:pt idx="272">
                  <c:v>2.6270822590289331</c:v>
                </c:pt>
                <c:pt idx="273">
                  <c:v>2.6260652581244703</c:v>
                </c:pt>
                <c:pt idx="274">
                  <c:v>2.6250482572232157</c:v>
                </c:pt>
                <c:pt idx="275">
                  <c:v>2.6240312563248662</c:v>
                </c:pt>
                <c:pt idx="276">
                  <c:v>2.623014255429148</c:v>
                </c:pt>
                <c:pt idx="277">
                  <c:v>2.6219972545358123</c:v>
                </c:pt>
                <c:pt idx="278">
                  <c:v>2.6209802536446349</c:v>
                </c:pt>
                <c:pt idx="279">
                  <c:v>2.6199632527554115</c:v>
                </c:pt>
                <c:pt idx="280">
                  <c:v>2.6189462518679587</c:v>
                </c:pt>
                <c:pt idx="281">
                  <c:v>2.6179292509821082</c:v>
                </c:pt>
                <c:pt idx="282">
                  <c:v>2.6169122500977098</c:v>
                </c:pt>
                <c:pt idx="283">
                  <c:v>2.6158952492146255</c:v>
                </c:pt>
                <c:pt idx="284">
                  <c:v>2.6148782483327322</c:v>
                </c:pt>
                <c:pt idx="285">
                  <c:v>2.6138612474519172</c:v>
                </c:pt>
                <c:pt idx="286">
                  <c:v>2.6128442465720787</c:v>
                </c:pt>
                <c:pt idx="287">
                  <c:v>2.6118272456931244</c:v>
                </c:pt>
                <c:pt idx="288">
                  <c:v>2.6108102448149713</c:v>
                </c:pt>
                <c:pt idx="289">
                  <c:v>2.6097932439375433</c:v>
                </c:pt>
                <c:pt idx="290">
                  <c:v>2.6087762430607722</c:v>
                </c:pt>
                <c:pt idx="291">
                  <c:v>2.6077592421845961</c:v>
                </c:pt>
                <c:pt idx="292">
                  <c:v>2.6067422413089587</c:v>
                </c:pt>
                <c:pt idx="293">
                  <c:v>2.6057252404338089</c:v>
                </c:pt>
                <c:pt idx="294">
                  <c:v>2.6047082395591015</c:v>
                </c:pt>
                <c:pt idx="295">
                  <c:v>2.6036912386847937</c:v>
                </c:pt>
                <c:pt idx="296">
                  <c:v>2.6026742378108487</c:v>
                </c:pt>
                <c:pt idx="297">
                  <c:v>2.6016572369372319</c:v>
                </c:pt>
                <c:pt idx="298">
                  <c:v>2.6006402360639123</c:v>
                </c:pt>
                <c:pt idx="299">
                  <c:v>2.5996232351908621</c:v>
                </c:pt>
                <c:pt idx="300">
                  <c:v>2.5986062343180554</c:v>
                </c:pt>
                <c:pt idx="301">
                  <c:v>2.5975892334454698</c:v>
                </c:pt>
                <c:pt idx="302">
                  <c:v>2.5965722325730836</c:v>
                </c:pt>
                <c:pt idx="303">
                  <c:v>2.595555231700879</c:v>
                </c:pt>
                <c:pt idx="304">
                  <c:v>2.5945382308288383</c:v>
                </c:pt>
                <c:pt idx="305">
                  <c:v>2.5935212299569459</c:v>
                </c:pt>
                <c:pt idx="306">
                  <c:v>2.5925042290851881</c:v>
                </c:pt>
                <c:pt idx="307">
                  <c:v>2.5914872282135524</c:v>
                </c:pt>
                <c:pt idx="308">
                  <c:v>2.5904702273420264</c:v>
                </c:pt>
                <c:pt idx="309">
                  <c:v>2.5894532264706007</c:v>
                </c:pt>
                <c:pt idx="310">
                  <c:v>2.5884362255992652</c:v>
                </c:pt>
                <c:pt idx="311">
                  <c:v>2.5874192247280123</c:v>
                </c:pt>
                <c:pt idx="312">
                  <c:v>2.5864022238568332</c:v>
                </c:pt>
                <c:pt idx="313">
                  <c:v>2.585385222985721</c:v>
                </c:pt>
                <c:pt idx="314">
                  <c:v>2.5843682221146702</c:v>
                </c:pt>
                <c:pt idx="315">
                  <c:v>2.5833512212436744</c:v>
                </c:pt>
                <c:pt idx="316">
                  <c:v>2.5823342203727284</c:v>
                </c:pt>
                <c:pt idx="317">
                  <c:v>2.5813172195018272</c:v>
                </c:pt>
                <c:pt idx="318">
                  <c:v>2.5803002186309678</c:v>
                </c:pt>
                <c:pt idx="319">
                  <c:v>2.5792832177601448</c:v>
                </c:pt>
                <c:pt idx="320">
                  <c:v>2.5782662168893555</c:v>
                </c:pt>
                <c:pt idx="321">
                  <c:v>2.5772492160185969</c:v>
                </c:pt>
                <c:pt idx="322">
                  <c:v>2.5762322151478658</c:v>
                </c:pt>
                <c:pt idx="323">
                  <c:v>2.5752152142771596</c:v>
                </c:pt>
                <c:pt idx="324">
                  <c:v>2.5741982134064756</c:v>
                </c:pt>
                <c:pt idx="325">
                  <c:v>2.5731812125358124</c:v>
                </c:pt>
                <c:pt idx="326">
                  <c:v>2.572164211665168</c:v>
                </c:pt>
                <c:pt idx="327">
                  <c:v>2.5711472107945399</c:v>
                </c:pt>
                <c:pt idx="328">
                  <c:v>2.5701302099239269</c:v>
                </c:pt>
                <c:pt idx="329">
                  <c:v>2.5691132090533282</c:v>
                </c:pt>
                <c:pt idx="330">
                  <c:v>2.5680962081827414</c:v>
                </c:pt>
                <c:pt idx="331">
                  <c:v>2.5670792073121662</c:v>
                </c:pt>
                <c:pt idx="332">
                  <c:v>2.5660622064416017</c:v>
                </c:pt>
                <c:pt idx="333">
                  <c:v>2.5650452055710455</c:v>
                </c:pt>
                <c:pt idx="334">
                  <c:v>2.5640282047004983</c:v>
                </c:pt>
                <c:pt idx="335">
                  <c:v>2.5630112038299586</c:v>
                </c:pt>
                <c:pt idx="336">
                  <c:v>2.5619942029594256</c:v>
                </c:pt>
                <c:pt idx="337">
                  <c:v>2.5609772020888988</c:v>
                </c:pt>
                <c:pt idx="338">
                  <c:v>2.5599602012183778</c:v>
                </c:pt>
                <c:pt idx="339">
                  <c:v>2.558943200347862</c:v>
                </c:pt>
                <c:pt idx="340">
                  <c:v>2.5579261994773508</c:v>
                </c:pt>
                <c:pt idx="341">
                  <c:v>2.5569091986068435</c:v>
                </c:pt>
                <c:pt idx="342">
                  <c:v>2.5558921977363402</c:v>
                </c:pt>
                <c:pt idx="343">
                  <c:v>2.5548751968658405</c:v>
                </c:pt>
                <c:pt idx="344">
                  <c:v>2.5538581959953435</c:v>
                </c:pt>
                <c:pt idx="345">
                  <c:v>2.5528411951248495</c:v>
                </c:pt>
                <c:pt idx="346">
                  <c:v>2.5518241942543582</c:v>
                </c:pt>
                <c:pt idx="347">
                  <c:v>2.5508071933838692</c:v>
                </c:pt>
                <c:pt idx="348">
                  <c:v>2.5497901925133823</c:v>
                </c:pt>
                <c:pt idx="349">
                  <c:v>2.5487731916428968</c:v>
                </c:pt>
                <c:pt idx="350">
                  <c:v>2.5477561907724136</c:v>
                </c:pt>
                <c:pt idx="351">
                  <c:v>2.546739189901932</c:v>
                </c:pt>
                <c:pt idx="352">
                  <c:v>2.5457221890314514</c:v>
                </c:pt>
                <c:pt idx="353">
                  <c:v>2.5447051881609721</c:v>
                </c:pt>
                <c:pt idx="354">
                  <c:v>2.5436881872904942</c:v>
                </c:pt>
                <c:pt idx="355">
                  <c:v>2.5426711864200171</c:v>
                </c:pt>
                <c:pt idx="356">
                  <c:v>2.5416541855495414</c:v>
                </c:pt>
                <c:pt idx="357">
                  <c:v>2.5406371846790661</c:v>
                </c:pt>
                <c:pt idx="358">
                  <c:v>2.5396201838085917</c:v>
                </c:pt>
                <c:pt idx="359">
                  <c:v>2.5386031829381182</c:v>
                </c:pt>
                <c:pt idx="360">
                  <c:v>2.5375861820676451</c:v>
                </c:pt>
                <c:pt idx="361">
                  <c:v>2.5365691811971729</c:v>
                </c:pt>
                <c:pt idx="362">
                  <c:v>2.5355521803267007</c:v>
                </c:pt>
                <c:pt idx="363">
                  <c:v>2.5345351794562294</c:v>
                </c:pt>
                <c:pt idx="364">
                  <c:v>2.5335181785857581</c:v>
                </c:pt>
                <c:pt idx="365">
                  <c:v>2.5325011777152877</c:v>
                </c:pt>
                <c:pt idx="366">
                  <c:v>2.5314841768448173</c:v>
                </c:pt>
                <c:pt idx="367">
                  <c:v>2.5304671759743473</c:v>
                </c:pt>
                <c:pt idx="368">
                  <c:v>2.5294501751038778</c:v>
                </c:pt>
                <c:pt idx="369">
                  <c:v>2.5284331742334083</c:v>
                </c:pt>
                <c:pt idx="370">
                  <c:v>2.5274161733629392</c:v>
                </c:pt>
                <c:pt idx="371">
                  <c:v>2.5263991724924701</c:v>
                </c:pt>
                <c:pt idx="372">
                  <c:v>2.5253821716220015</c:v>
                </c:pt>
                <c:pt idx="373">
                  <c:v>2.5243651707515329</c:v>
                </c:pt>
                <c:pt idx="374">
                  <c:v>2.5233481698810643</c:v>
                </c:pt>
                <c:pt idx="375">
                  <c:v>2.5223311690105961</c:v>
                </c:pt>
                <c:pt idx="376">
                  <c:v>2.5213141681401279</c:v>
                </c:pt>
                <c:pt idx="377">
                  <c:v>2.5202971672696597</c:v>
                </c:pt>
                <c:pt idx="378">
                  <c:v>2.5192801663991919</c:v>
                </c:pt>
                <c:pt idx="379">
                  <c:v>2.5182631655287242</c:v>
                </c:pt>
                <c:pt idx="380">
                  <c:v>2.5172461646582565</c:v>
                </c:pt>
                <c:pt idx="381">
                  <c:v>2.5162291637877887</c:v>
                </c:pt>
                <c:pt idx="382">
                  <c:v>2.515212162917321</c:v>
                </c:pt>
                <c:pt idx="383">
                  <c:v>2.5141951620468537</c:v>
                </c:pt>
                <c:pt idx="384">
                  <c:v>2.5131781611763859</c:v>
                </c:pt>
                <c:pt idx="385">
                  <c:v>2.5121611603059186</c:v>
                </c:pt>
                <c:pt idx="386">
                  <c:v>2.5111441594354513</c:v>
                </c:pt>
                <c:pt idx="387">
                  <c:v>2.510127158564984</c:v>
                </c:pt>
                <c:pt idx="388">
                  <c:v>2.5091101576945167</c:v>
                </c:pt>
                <c:pt idx="389">
                  <c:v>2.5080931568240494</c:v>
                </c:pt>
                <c:pt idx="390">
                  <c:v>2.5070761559535821</c:v>
                </c:pt>
                <c:pt idx="391">
                  <c:v>2.5060591550831148</c:v>
                </c:pt>
                <c:pt idx="392">
                  <c:v>2.505042154212648</c:v>
                </c:pt>
                <c:pt idx="393">
                  <c:v>2.5040251533421807</c:v>
                </c:pt>
                <c:pt idx="394">
                  <c:v>2.5030081524717138</c:v>
                </c:pt>
                <c:pt idx="395">
                  <c:v>2.5019911516012465</c:v>
                </c:pt>
                <c:pt idx="396">
                  <c:v>2.5009741507307792</c:v>
                </c:pt>
                <c:pt idx="397">
                  <c:v>2.4999571498603124</c:v>
                </c:pt>
                <c:pt idx="398">
                  <c:v>2.4989401489898455</c:v>
                </c:pt>
                <c:pt idx="399">
                  <c:v>2.4979231481193782</c:v>
                </c:pt>
                <c:pt idx="400">
                  <c:v>2.4969061472489114</c:v>
                </c:pt>
                <c:pt idx="401">
                  <c:v>2.4958891463784441</c:v>
                </c:pt>
                <c:pt idx="402">
                  <c:v>2.4948721455079772</c:v>
                </c:pt>
                <c:pt idx="403">
                  <c:v>2.4938551446375103</c:v>
                </c:pt>
                <c:pt idx="404">
                  <c:v>2.492838143767043</c:v>
                </c:pt>
                <c:pt idx="405">
                  <c:v>2.4918211428965762</c:v>
                </c:pt>
                <c:pt idx="406">
                  <c:v>2.4908041420261093</c:v>
                </c:pt>
                <c:pt idx="407">
                  <c:v>2.489787141155642</c:v>
                </c:pt>
                <c:pt idx="408">
                  <c:v>2.4887701402851752</c:v>
                </c:pt>
                <c:pt idx="409">
                  <c:v>2.4877531394147083</c:v>
                </c:pt>
                <c:pt idx="410">
                  <c:v>2.4867361385442415</c:v>
                </c:pt>
                <c:pt idx="411">
                  <c:v>2.4857191376737746</c:v>
                </c:pt>
                <c:pt idx="412">
                  <c:v>2.4847021368033073</c:v>
                </c:pt>
                <c:pt idx="413">
                  <c:v>2.4836851359328405</c:v>
                </c:pt>
                <c:pt idx="414">
                  <c:v>2.4826681350623736</c:v>
                </c:pt>
                <c:pt idx="415">
                  <c:v>2.4816511341919067</c:v>
                </c:pt>
                <c:pt idx="416">
                  <c:v>2.4806341333214399</c:v>
                </c:pt>
                <c:pt idx="417">
                  <c:v>2.479617132450973</c:v>
                </c:pt>
                <c:pt idx="418">
                  <c:v>2.4786001315805062</c:v>
                </c:pt>
                <c:pt idx="419">
                  <c:v>2.4775831307100389</c:v>
                </c:pt>
                <c:pt idx="420">
                  <c:v>2.476566129839572</c:v>
                </c:pt>
                <c:pt idx="421">
                  <c:v>2.4755491289691052</c:v>
                </c:pt>
                <c:pt idx="422">
                  <c:v>2.4745321280986383</c:v>
                </c:pt>
                <c:pt idx="423">
                  <c:v>2.4735151272281715</c:v>
                </c:pt>
                <c:pt idx="424">
                  <c:v>2.4724981263577042</c:v>
                </c:pt>
                <c:pt idx="425">
                  <c:v>2.4714811254872373</c:v>
                </c:pt>
                <c:pt idx="426">
                  <c:v>2.4704641246167705</c:v>
                </c:pt>
                <c:pt idx="427">
                  <c:v>2.4694471237463036</c:v>
                </c:pt>
                <c:pt idx="428">
                  <c:v>2.4684301228758367</c:v>
                </c:pt>
                <c:pt idx="429">
                  <c:v>2.4674131220053699</c:v>
                </c:pt>
                <c:pt idx="430">
                  <c:v>2.466396121134903</c:v>
                </c:pt>
                <c:pt idx="431">
                  <c:v>2.4653791202644362</c:v>
                </c:pt>
                <c:pt idx="432">
                  <c:v>2.4643621193939689</c:v>
                </c:pt>
                <c:pt idx="433">
                  <c:v>2.463345118523502</c:v>
                </c:pt>
                <c:pt idx="434">
                  <c:v>2.4623281176530352</c:v>
                </c:pt>
                <c:pt idx="435">
                  <c:v>2.4613111167825683</c:v>
                </c:pt>
                <c:pt idx="436">
                  <c:v>2.4602941159121015</c:v>
                </c:pt>
                <c:pt idx="437">
                  <c:v>2.4592771150416346</c:v>
                </c:pt>
                <c:pt idx="438">
                  <c:v>2.4582601141711673</c:v>
                </c:pt>
                <c:pt idx="439">
                  <c:v>2.4572431133007004</c:v>
                </c:pt>
                <c:pt idx="440">
                  <c:v>2.4562261124302336</c:v>
                </c:pt>
                <c:pt idx="441">
                  <c:v>2.4552091115597667</c:v>
                </c:pt>
                <c:pt idx="442">
                  <c:v>2.4541921106892999</c:v>
                </c:pt>
                <c:pt idx="443">
                  <c:v>2.453175109818833</c:v>
                </c:pt>
                <c:pt idx="444">
                  <c:v>2.4521581089483662</c:v>
                </c:pt>
                <c:pt idx="445">
                  <c:v>2.4511411080778993</c:v>
                </c:pt>
                <c:pt idx="446">
                  <c:v>2.4501241072074325</c:v>
                </c:pt>
                <c:pt idx="447">
                  <c:v>2.4491071063369656</c:v>
                </c:pt>
                <c:pt idx="448">
                  <c:v>2.4480901054664983</c:v>
                </c:pt>
                <c:pt idx="449">
                  <c:v>2.4470731045960314</c:v>
                </c:pt>
                <c:pt idx="450">
                  <c:v>2.4460561037255646</c:v>
                </c:pt>
                <c:pt idx="451">
                  <c:v>2.4450391028550977</c:v>
                </c:pt>
                <c:pt idx="452">
                  <c:v>2.4440221019846309</c:v>
                </c:pt>
                <c:pt idx="453">
                  <c:v>2.443005101114164</c:v>
                </c:pt>
                <c:pt idx="454">
                  <c:v>2.4419881002436972</c:v>
                </c:pt>
                <c:pt idx="455">
                  <c:v>2.4409710993732303</c:v>
                </c:pt>
                <c:pt idx="456">
                  <c:v>2.4399540985027635</c:v>
                </c:pt>
                <c:pt idx="457">
                  <c:v>2.4389370976322962</c:v>
                </c:pt>
                <c:pt idx="458">
                  <c:v>2.4379200967618293</c:v>
                </c:pt>
                <c:pt idx="459">
                  <c:v>2.4369030958913624</c:v>
                </c:pt>
                <c:pt idx="460">
                  <c:v>2.4358860950208956</c:v>
                </c:pt>
                <c:pt idx="461">
                  <c:v>2.4348690941504283</c:v>
                </c:pt>
                <c:pt idx="462">
                  <c:v>2.4338520932799619</c:v>
                </c:pt>
                <c:pt idx="463">
                  <c:v>2.4328350924094946</c:v>
                </c:pt>
                <c:pt idx="464">
                  <c:v>2.4318180915390282</c:v>
                </c:pt>
                <c:pt idx="465">
                  <c:v>2.4308010906685609</c:v>
                </c:pt>
                <c:pt idx="466">
                  <c:v>2.429784089798094</c:v>
                </c:pt>
                <c:pt idx="467">
                  <c:v>2.4287670889276272</c:v>
                </c:pt>
                <c:pt idx="468">
                  <c:v>2.4277500880571603</c:v>
                </c:pt>
                <c:pt idx="469">
                  <c:v>2.4267330871866934</c:v>
                </c:pt>
                <c:pt idx="470">
                  <c:v>2.4257160863162266</c:v>
                </c:pt>
                <c:pt idx="471">
                  <c:v>2.4246990854457597</c:v>
                </c:pt>
                <c:pt idx="472">
                  <c:v>2.4236820845752924</c:v>
                </c:pt>
                <c:pt idx="473">
                  <c:v>2.4226650837048256</c:v>
                </c:pt>
                <c:pt idx="474">
                  <c:v>2.4216480828343587</c:v>
                </c:pt>
                <c:pt idx="475">
                  <c:v>2.4206310819638919</c:v>
                </c:pt>
                <c:pt idx="476">
                  <c:v>2.419614081093425</c:v>
                </c:pt>
                <c:pt idx="477">
                  <c:v>2.4185970802229582</c:v>
                </c:pt>
                <c:pt idx="478">
                  <c:v>2.4175800793524913</c:v>
                </c:pt>
                <c:pt idx="479">
                  <c:v>2.416563078482024</c:v>
                </c:pt>
                <c:pt idx="480">
                  <c:v>2.4155460776115576</c:v>
                </c:pt>
                <c:pt idx="481">
                  <c:v>2.4145290767410903</c:v>
                </c:pt>
                <c:pt idx="482">
                  <c:v>2.4135120758706234</c:v>
                </c:pt>
                <c:pt idx="483">
                  <c:v>2.4124950750001566</c:v>
                </c:pt>
                <c:pt idx="484">
                  <c:v>2.4114780741296897</c:v>
                </c:pt>
                <c:pt idx="485">
                  <c:v>2.4104610732592229</c:v>
                </c:pt>
                <c:pt idx="486">
                  <c:v>2.409444072388756</c:v>
                </c:pt>
                <c:pt idx="487">
                  <c:v>2.4084270715182892</c:v>
                </c:pt>
                <c:pt idx="488">
                  <c:v>2.4074100706478219</c:v>
                </c:pt>
                <c:pt idx="489">
                  <c:v>2.406393069777355</c:v>
                </c:pt>
                <c:pt idx="490">
                  <c:v>2.4053760689068882</c:v>
                </c:pt>
                <c:pt idx="491">
                  <c:v>2.4043590680364213</c:v>
                </c:pt>
                <c:pt idx="492">
                  <c:v>2.4033420671659544</c:v>
                </c:pt>
                <c:pt idx="493">
                  <c:v>2.4023250662954876</c:v>
                </c:pt>
                <c:pt idx="494">
                  <c:v>2.4013080654250207</c:v>
                </c:pt>
                <c:pt idx="495">
                  <c:v>2.4002910645545539</c:v>
                </c:pt>
                <c:pt idx="496">
                  <c:v>2.3992740636840866</c:v>
                </c:pt>
                <c:pt idx="497">
                  <c:v>2.3982570628136197</c:v>
                </c:pt>
                <c:pt idx="498">
                  <c:v>2.3972400619431529</c:v>
                </c:pt>
                <c:pt idx="499">
                  <c:v>2.396223061072686</c:v>
                </c:pt>
                <c:pt idx="500">
                  <c:v>2.3952060602022192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033168"/>
        <c:axId val="361033560"/>
      </c:scatterChart>
      <c:valAx>
        <c:axId val="36103316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361033560"/>
        <c:crosses val="autoZero"/>
        <c:crossBetween val="midCat"/>
      </c:valAx>
      <c:valAx>
        <c:axId val="3610335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Log</a:t>
                </a:r>
                <a:r>
                  <a:rPr lang="en-GB" baseline="0"/>
                  <a:t> CFU/ml</a:t>
                </a:r>
                <a:r>
                  <a:rPr lang="en-GB" baseline="30000"/>
                  <a:t>-1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2.6678792117209464E-2"/>
              <c:y val="0.33039386113279073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36103316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100" b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'13136 Pre-chilled Biphasic'!$A$2:$A$19</c:f>
              <c:numCache>
                <c:formatCode>0.00</c:formatCode>
                <c:ptCount val="18"/>
                <c:pt idx="0">
                  <c:v>0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0.25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0</c:v>
                </c:pt>
                <c:pt idx="13">
                  <c:v>0.25</c:v>
                </c:pt>
                <c:pt idx="14">
                  <c:v>0.5</c:v>
                </c:pt>
                <c:pt idx="15">
                  <c:v>1</c:v>
                </c:pt>
                <c:pt idx="16">
                  <c:v>1.5</c:v>
                </c:pt>
                <c:pt idx="17">
                  <c:v>2.5</c:v>
                </c:pt>
              </c:numCache>
            </c:numRef>
          </c:xVal>
          <c:yVal>
            <c:numRef>
              <c:f>'13136 Pre-chilled Biphasic'!$B$2:$B$19</c:f>
              <c:numCache>
                <c:formatCode>0.00</c:formatCode>
                <c:ptCount val="18"/>
                <c:pt idx="0">
                  <c:v>5.568201724066995</c:v>
                </c:pt>
                <c:pt idx="1">
                  <c:v>2.8450980400142569</c:v>
                </c:pt>
                <c:pt idx="2">
                  <c:v>2.5622928644564746</c:v>
                </c:pt>
                <c:pt idx="3">
                  <c:v>2.2174839442139063</c:v>
                </c:pt>
                <c:pt idx="4">
                  <c:v>2.5854607295085006</c:v>
                </c:pt>
                <c:pt idx="5">
                  <c:v>5.7558748556724915</c:v>
                </c:pt>
                <c:pt idx="6">
                  <c:v>2.9684829485539352</c:v>
                </c:pt>
                <c:pt idx="7">
                  <c:v>2.6857417386022635</c:v>
                </c:pt>
                <c:pt idx="8">
                  <c:v>3.5622928644564746</c:v>
                </c:pt>
                <c:pt idx="9">
                  <c:v>3.5440680443502757</c:v>
                </c:pt>
                <c:pt idx="10">
                  <c:v>2</c:v>
                </c:pt>
                <c:pt idx="11">
                  <c:v>1.9294189257142926</c:v>
                </c:pt>
                <c:pt idx="12">
                  <c:v>5.2479732663618064</c:v>
                </c:pt>
                <c:pt idx="13">
                  <c:v>3.2624510897304293</c:v>
                </c:pt>
                <c:pt idx="14">
                  <c:v>3.0969100130080562</c:v>
                </c:pt>
                <c:pt idx="15">
                  <c:v>2.5250448070368452</c:v>
                </c:pt>
                <c:pt idx="16">
                  <c:v>2.5440680443502757</c:v>
                </c:pt>
                <c:pt idx="17">
                  <c:v>2.6180480967120929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'13136 Pre-chilled Biphasic'!$A$23:$A$123</c:f>
              <c:numCache>
                <c:formatCode>0.000</c:formatCode>
                <c:ptCount val="10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7.5000000000000011E-2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0.19999999999999998</c:v>
                </c:pt>
                <c:pt idx="9">
                  <c:v>0.22499999999999998</c:v>
                </c:pt>
                <c:pt idx="10">
                  <c:v>0.24999999999999997</c:v>
                </c:pt>
                <c:pt idx="11">
                  <c:v>0.27499999999999997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0.35000000000000003</c:v>
                </c:pt>
                <c:pt idx="15">
                  <c:v>0.37500000000000006</c:v>
                </c:pt>
                <c:pt idx="16">
                  <c:v>0.40000000000000008</c:v>
                </c:pt>
                <c:pt idx="17">
                  <c:v>0.4250000000000001</c:v>
                </c:pt>
                <c:pt idx="18">
                  <c:v>0.45000000000000012</c:v>
                </c:pt>
                <c:pt idx="19">
                  <c:v>0.47500000000000014</c:v>
                </c:pt>
                <c:pt idx="20">
                  <c:v>0.50000000000000011</c:v>
                </c:pt>
                <c:pt idx="21">
                  <c:v>0.52500000000000013</c:v>
                </c:pt>
                <c:pt idx="22">
                  <c:v>0.55000000000000016</c:v>
                </c:pt>
                <c:pt idx="23">
                  <c:v>0.57500000000000018</c:v>
                </c:pt>
                <c:pt idx="24">
                  <c:v>0.6000000000000002</c:v>
                </c:pt>
                <c:pt idx="25">
                  <c:v>0.62500000000000022</c:v>
                </c:pt>
                <c:pt idx="26">
                  <c:v>0.65000000000000024</c:v>
                </c:pt>
                <c:pt idx="27">
                  <c:v>0.67500000000000027</c:v>
                </c:pt>
                <c:pt idx="28">
                  <c:v>0.70000000000000029</c:v>
                </c:pt>
                <c:pt idx="29">
                  <c:v>0.72500000000000031</c:v>
                </c:pt>
                <c:pt idx="30">
                  <c:v>0.75000000000000033</c:v>
                </c:pt>
                <c:pt idx="31">
                  <c:v>0.77500000000000036</c:v>
                </c:pt>
                <c:pt idx="32">
                  <c:v>0.80000000000000038</c:v>
                </c:pt>
                <c:pt idx="33">
                  <c:v>0.8250000000000004</c:v>
                </c:pt>
                <c:pt idx="34">
                  <c:v>0.85000000000000042</c:v>
                </c:pt>
                <c:pt idx="35">
                  <c:v>0.87500000000000044</c:v>
                </c:pt>
                <c:pt idx="36">
                  <c:v>0.90000000000000047</c:v>
                </c:pt>
                <c:pt idx="37">
                  <c:v>0.92500000000000049</c:v>
                </c:pt>
                <c:pt idx="38">
                  <c:v>0.95000000000000051</c:v>
                </c:pt>
                <c:pt idx="39">
                  <c:v>0.97500000000000053</c:v>
                </c:pt>
                <c:pt idx="40">
                  <c:v>1.0000000000000004</c:v>
                </c:pt>
                <c:pt idx="41">
                  <c:v>1.0250000000000004</c:v>
                </c:pt>
                <c:pt idx="42">
                  <c:v>1.0500000000000003</c:v>
                </c:pt>
                <c:pt idx="43">
                  <c:v>1.0750000000000002</c:v>
                </c:pt>
                <c:pt idx="44">
                  <c:v>1.1000000000000001</c:v>
                </c:pt>
                <c:pt idx="45">
                  <c:v>1.125</c:v>
                </c:pt>
                <c:pt idx="46">
                  <c:v>1.1499999999999999</c:v>
                </c:pt>
                <c:pt idx="47">
                  <c:v>1.1749999999999998</c:v>
                </c:pt>
                <c:pt idx="48">
                  <c:v>1.1999999999999997</c:v>
                </c:pt>
                <c:pt idx="49">
                  <c:v>1.2249999999999996</c:v>
                </c:pt>
                <c:pt idx="50">
                  <c:v>1.2499999999999996</c:v>
                </c:pt>
                <c:pt idx="51">
                  <c:v>1.2749999999999995</c:v>
                </c:pt>
                <c:pt idx="52">
                  <c:v>1.2999999999999994</c:v>
                </c:pt>
                <c:pt idx="53">
                  <c:v>1.3249999999999993</c:v>
                </c:pt>
                <c:pt idx="54">
                  <c:v>1.3499999999999992</c:v>
                </c:pt>
                <c:pt idx="55">
                  <c:v>1.3749999999999991</c:v>
                </c:pt>
                <c:pt idx="56">
                  <c:v>1.399999999999999</c:v>
                </c:pt>
                <c:pt idx="57">
                  <c:v>1.4249999999999989</c:v>
                </c:pt>
                <c:pt idx="58">
                  <c:v>1.4499999999999988</c:v>
                </c:pt>
                <c:pt idx="59">
                  <c:v>1.4749999999999988</c:v>
                </c:pt>
                <c:pt idx="60">
                  <c:v>1.4999999999999987</c:v>
                </c:pt>
                <c:pt idx="61">
                  <c:v>1.5249999999999986</c:v>
                </c:pt>
                <c:pt idx="62">
                  <c:v>1.5499999999999985</c:v>
                </c:pt>
                <c:pt idx="63">
                  <c:v>1.5749999999999984</c:v>
                </c:pt>
                <c:pt idx="64">
                  <c:v>1.5999999999999983</c:v>
                </c:pt>
                <c:pt idx="65">
                  <c:v>1.6249999999999982</c:v>
                </c:pt>
                <c:pt idx="66">
                  <c:v>1.6499999999999981</c:v>
                </c:pt>
                <c:pt idx="67">
                  <c:v>1.674999999999998</c:v>
                </c:pt>
                <c:pt idx="68">
                  <c:v>1.699999999999998</c:v>
                </c:pt>
                <c:pt idx="69">
                  <c:v>1.7249999999999979</c:v>
                </c:pt>
                <c:pt idx="70">
                  <c:v>1.7499999999999978</c:v>
                </c:pt>
                <c:pt idx="71">
                  <c:v>1.7749999999999977</c:v>
                </c:pt>
                <c:pt idx="72">
                  <c:v>1.7999999999999976</c:v>
                </c:pt>
                <c:pt idx="73">
                  <c:v>1.8249999999999975</c:v>
                </c:pt>
                <c:pt idx="74">
                  <c:v>1.8499999999999974</c:v>
                </c:pt>
                <c:pt idx="75">
                  <c:v>1.8749999999999973</c:v>
                </c:pt>
                <c:pt idx="76">
                  <c:v>1.8999999999999972</c:v>
                </c:pt>
                <c:pt idx="77">
                  <c:v>1.9249999999999972</c:v>
                </c:pt>
                <c:pt idx="78">
                  <c:v>1.9499999999999971</c:v>
                </c:pt>
                <c:pt idx="79">
                  <c:v>1.974999999999997</c:v>
                </c:pt>
                <c:pt idx="80">
                  <c:v>1.9999999999999969</c:v>
                </c:pt>
                <c:pt idx="81">
                  <c:v>2.0249999999999968</c:v>
                </c:pt>
                <c:pt idx="82">
                  <c:v>2.0499999999999967</c:v>
                </c:pt>
                <c:pt idx="83">
                  <c:v>2.0749999999999966</c:v>
                </c:pt>
                <c:pt idx="84">
                  <c:v>2.0999999999999965</c:v>
                </c:pt>
                <c:pt idx="85">
                  <c:v>2.1249999999999964</c:v>
                </c:pt>
                <c:pt idx="86">
                  <c:v>2.1499999999999964</c:v>
                </c:pt>
                <c:pt idx="87">
                  <c:v>2.1749999999999963</c:v>
                </c:pt>
                <c:pt idx="88">
                  <c:v>2.1999999999999962</c:v>
                </c:pt>
                <c:pt idx="89">
                  <c:v>2.2249999999999961</c:v>
                </c:pt>
                <c:pt idx="90">
                  <c:v>2.249999999999996</c:v>
                </c:pt>
                <c:pt idx="91">
                  <c:v>2.2749999999999959</c:v>
                </c:pt>
                <c:pt idx="92">
                  <c:v>2.2999999999999958</c:v>
                </c:pt>
                <c:pt idx="93">
                  <c:v>2.3249999999999957</c:v>
                </c:pt>
                <c:pt idx="94">
                  <c:v>2.3499999999999956</c:v>
                </c:pt>
                <c:pt idx="95">
                  <c:v>2.3749999999999956</c:v>
                </c:pt>
                <c:pt idx="96">
                  <c:v>2.3999999999999955</c:v>
                </c:pt>
                <c:pt idx="97">
                  <c:v>2.4249999999999954</c:v>
                </c:pt>
                <c:pt idx="98">
                  <c:v>2.4499999999999953</c:v>
                </c:pt>
                <c:pt idx="99">
                  <c:v>2.4749999999999952</c:v>
                </c:pt>
                <c:pt idx="100">
                  <c:v>2.4999999999999951</c:v>
                </c:pt>
              </c:numCache>
            </c:numRef>
          </c:xVal>
          <c:yVal>
            <c:numRef>
              <c:f>'13136 Pre-chilled Biphasic'!$C$23:$C$123</c:f>
              <c:numCache>
                <c:formatCode>0.000</c:formatCode>
                <c:ptCount val="101"/>
                <c:pt idx="0">
                  <c:v>5.5240243733274355</c:v>
                </c:pt>
                <c:pt idx="1">
                  <c:v>5.1861068434318192</c:v>
                </c:pt>
                <c:pt idx="2">
                  <c:v>4.8500335936941976</c:v>
                </c:pt>
                <c:pt idx="3">
                  <c:v>4.517855347219621</c:v>
                </c:pt>
                <c:pt idx="4">
                  <c:v>4.1937371545245208</c:v>
                </c:pt>
                <c:pt idx="5">
                  <c:v>3.8856199371936597</c:v>
                </c:pt>
                <c:pt idx="6">
                  <c:v>3.6068266649309422</c:v>
                </c:pt>
                <c:pt idx="7">
                  <c:v>3.374757687097353</c:v>
                </c:pt>
                <c:pt idx="8">
                  <c:v>3.2029883341079071</c:v>
                </c:pt>
                <c:pt idx="9">
                  <c:v>3.0911437012887051</c:v>
                </c:pt>
                <c:pt idx="10">
                  <c:v>3.0252189545236079</c:v>
                </c:pt>
                <c:pt idx="11">
                  <c:v>2.9878833077833131</c:v>
                </c:pt>
                <c:pt idx="12">
                  <c:v>2.9660722548002436</c:v>
                </c:pt>
                <c:pt idx="13">
                  <c:v>2.9520609927374508</c:v>
                </c:pt>
                <c:pt idx="14">
                  <c:v>2.9418140686787928</c:v>
                </c:pt>
                <c:pt idx="15">
                  <c:v>2.9333484400761081</c:v>
                </c:pt>
                <c:pt idx="16">
                  <c:v>2.9257178403826676</c:v>
                </c:pt>
                <c:pt idx="17">
                  <c:v>2.9184769549907434</c:v>
                </c:pt>
                <c:pt idx="18">
                  <c:v>2.9114175765043822</c:v>
                </c:pt>
                <c:pt idx="19">
                  <c:v>2.9044426522392959</c:v>
                </c:pt>
                <c:pt idx="20">
                  <c:v>2.8975070064586315</c:v>
                </c:pt>
                <c:pt idx="21">
                  <c:v>2.8905896247429692</c:v>
                </c:pt>
                <c:pt idx="22">
                  <c:v>2.8836807347932836</c:v>
                </c:pt>
                <c:pt idx="23">
                  <c:v>2.8767757928603976</c:v>
                </c:pt>
                <c:pt idx="24">
                  <c:v>2.8698726864125788</c:v>
                </c:pt>
                <c:pt idx="25">
                  <c:v>2.8629704332976447</c:v>
                </c:pt>
                <c:pt idx="26">
                  <c:v>2.8560685769027523</c:v>
                </c:pt>
                <c:pt idx="27">
                  <c:v>2.8491669049452137</c:v>
                </c:pt>
                <c:pt idx="28">
                  <c:v>2.8422653187335429</c:v>
                </c:pt>
                <c:pt idx="29">
                  <c:v>2.8353637723855454</c:v>
                </c:pt>
                <c:pt idx="30">
                  <c:v>2.8284622445703613</c:v>
                </c:pt>
                <c:pt idx="31">
                  <c:v>2.8215607253711696</c:v>
                </c:pt>
                <c:pt idx="32">
                  <c:v>2.8146592101775942</c:v>
                </c:pt>
                <c:pt idx="33">
                  <c:v>2.8077576968462479</c:v>
                </c:pt>
                <c:pt idx="34">
                  <c:v>2.8008561843806614</c:v>
                </c:pt>
                <c:pt idx="35">
                  <c:v>2.7939546723175703</c:v>
                </c:pt>
                <c:pt idx="36">
                  <c:v>2.7870531604416016</c:v>
                </c:pt>
                <c:pt idx="37">
                  <c:v>2.7801516486526263</c:v>
                </c:pt>
                <c:pt idx="38">
                  <c:v>2.7732501369040956</c:v>
                </c:pt>
                <c:pt idx="39">
                  <c:v>2.7663486251743667</c:v>
                </c:pt>
                <c:pt idx="40">
                  <c:v>2.7594471134533798</c:v>
                </c:pt>
                <c:pt idx="41">
                  <c:v>2.7525456017364567</c:v>
                </c:pt>
                <c:pt idx="42">
                  <c:v>2.7456440900214227</c:v>
                </c:pt>
                <c:pt idx="43">
                  <c:v>2.7387425783072672</c:v>
                </c:pt>
                <c:pt idx="44">
                  <c:v>2.7318410665935202</c:v>
                </c:pt>
                <c:pt idx="45">
                  <c:v>2.7249395548799629</c:v>
                </c:pt>
                <c:pt idx="46">
                  <c:v>2.7180380431664939</c:v>
                </c:pt>
                <c:pt idx="47">
                  <c:v>2.7111365314530658</c:v>
                </c:pt>
                <c:pt idx="48">
                  <c:v>2.7042350197396567</c:v>
                </c:pt>
                <c:pt idx="49">
                  <c:v>2.697333508026257</c:v>
                </c:pt>
                <c:pt idx="50">
                  <c:v>2.6904319963128609</c:v>
                </c:pt>
                <c:pt idx="51">
                  <c:v>2.683530484599467</c:v>
                </c:pt>
                <c:pt idx="52">
                  <c:v>2.6766289728860739</c:v>
                </c:pt>
                <c:pt idx="53">
                  <c:v>2.6697274611726809</c:v>
                </c:pt>
                <c:pt idx="54">
                  <c:v>2.6628259494592887</c:v>
                </c:pt>
                <c:pt idx="55">
                  <c:v>2.6559244377458961</c:v>
                </c:pt>
                <c:pt idx="56">
                  <c:v>2.649022926032504</c:v>
                </c:pt>
                <c:pt idx="57">
                  <c:v>2.6421214143191114</c:v>
                </c:pt>
                <c:pt idx="58">
                  <c:v>2.6352199026057193</c:v>
                </c:pt>
                <c:pt idx="59">
                  <c:v>2.6283183908923267</c:v>
                </c:pt>
                <c:pt idx="60">
                  <c:v>2.6214168791789345</c:v>
                </c:pt>
                <c:pt idx="61">
                  <c:v>2.6145153674655419</c:v>
                </c:pt>
                <c:pt idx="62">
                  <c:v>2.6076138557521498</c:v>
                </c:pt>
                <c:pt idx="63">
                  <c:v>2.6007123440387572</c:v>
                </c:pt>
                <c:pt idx="64">
                  <c:v>2.593810832325365</c:v>
                </c:pt>
                <c:pt idx="65">
                  <c:v>2.5869093206119724</c:v>
                </c:pt>
                <c:pt idx="66">
                  <c:v>2.5800078088985803</c:v>
                </c:pt>
                <c:pt idx="67">
                  <c:v>2.5731062971851881</c:v>
                </c:pt>
                <c:pt idx="68">
                  <c:v>2.5662047854717955</c:v>
                </c:pt>
                <c:pt idx="69">
                  <c:v>2.5593032737584034</c:v>
                </c:pt>
                <c:pt idx="70">
                  <c:v>2.5524017620450108</c:v>
                </c:pt>
                <c:pt idx="71">
                  <c:v>2.5455002503316186</c:v>
                </c:pt>
                <c:pt idx="72">
                  <c:v>2.5385987386182265</c:v>
                </c:pt>
                <c:pt idx="73">
                  <c:v>2.5316972269048339</c:v>
                </c:pt>
                <c:pt idx="74">
                  <c:v>2.5247957151914413</c:v>
                </c:pt>
                <c:pt idx="75">
                  <c:v>2.5178942034780492</c:v>
                </c:pt>
                <c:pt idx="76">
                  <c:v>2.510992691764657</c:v>
                </c:pt>
                <c:pt idx="77">
                  <c:v>2.5040911800512644</c:v>
                </c:pt>
                <c:pt idx="78">
                  <c:v>2.4971896683378723</c:v>
                </c:pt>
                <c:pt idx="79">
                  <c:v>2.4902881566244797</c:v>
                </c:pt>
                <c:pt idx="80">
                  <c:v>2.4833866449110875</c:v>
                </c:pt>
                <c:pt idx="81">
                  <c:v>2.4764851331976949</c:v>
                </c:pt>
                <c:pt idx="82">
                  <c:v>2.4695836214843028</c:v>
                </c:pt>
                <c:pt idx="83">
                  <c:v>2.4626821097709106</c:v>
                </c:pt>
                <c:pt idx="84">
                  <c:v>2.455780598057518</c:v>
                </c:pt>
                <c:pt idx="85">
                  <c:v>2.4488790863441259</c:v>
                </c:pt>
                <c:pt idx="86">
                  <c:v>2.4419775746307333</c:v>
                </c:pt>
                <c:pt idx="87">
                  <c:v>2.4350760629173411</c:v>
                </c:pt>
                <c:pt idx="88">
                  <c:v>2.4281745512039485</c:v>
                </c:pt>
                <c:pt idx="89">
                  <c:v>2.4212730394905564</c:v>
                </c:pt>
                <c:pt idx="90">
                  <c:v>2.4143715277771642</c:v>
                </c:pt>
                <c:pt idx="91">
                  <c:v>2.4074700160637716</c:v>
                </c:pt>
                <c:pt idx="92">
                  <c:v>2.4005685043503795</c:v>
                </c:pt>
                <c:pt idx="93">
                  <c:v>2.3936669926369869</c:v>
                </c:pt>
                <c:pt idx="94">
                  <c:v>2.3867654809235948</c:v>
                </c:pt>
                <c:pt idx="95">
                  <c:v>2.3798639692102026</c:v>
                </c:pt>
                <c:pt idx="96">
                  <c:v>2.37296245749681</c:v>
                </c:pt>
                <c:pt idx="97">
                  <c:v>2.3660609457834179</c:v>
                </c:pt>
                <c:pt idx="98">
                  <c:v>2.3591594340700253</c:v>
                </c:pt>
                <c:pt idx="99">
                  <c:v>2.3522579223566331</c:v>
                </c:pt>
                <c:pt idx="100">
                  <c:v>2.3453564106432405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031600"/>
        <c:axId val="361034344"/>
      </c:scatterChart>
      <c:valAx>
        <c:axId val="36103160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1034344"/>
        <c:crosses val="autoZero"/>
        <c:crossBetween val="midCat"/>
      </c:valAx>
      <c:valAx>
        <c:axId val="3610343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10316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607218</xdr:colOff>
      <xdr:row>15</xdr:row>
      <xdr:rowOff>158749</xdr:rowOff>
    </xdr:from>
    <xdr:to>
      <xdr:col>14</xdr:col>
      <xdr:colOff>59662</xdr:colOff>
      <xdr:row>40</xdr:row>
      <xdr:rowOff>73962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47624</xdr:colOff>
      <xdr:row>15</xdr:row>
      <xdr:rowOff>139700</xdr:rowOff>
    </xdr:from>
    <xdr:to>
      <xdr:col>13</xdr:col>
      <xdr:colOff>571630</xdr:colOff>
      <xdr:row>40</xdr:row>
      <xdr:rowOff>54913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35719</xdr:colOff>
      <xdr:row>15</xdr:row>
      <xdr:rowOff>151607</xdr:rowOff>
    </xdr:from>
    <xdr:to>
      <xdr:col>14</xdr:col>
      <xdr:colOff>23944</xdr:colOff>
      <xdr:row>40</xdr:row>
      <xdr:rowOff>66820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16</xdr:row>
      <xdr:rowOff>6350</xdr:rowOff>
    </xdr:from>
    <xdr:to>
      <xdr:col>13</xdr:col>
      <xdr:colOff>533530</xdr:colOff>
      <xdr:row>40</xdr:row>
      <xdr:rowOff>88250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15</xdr:row>
      <xdr:rowOff>158749</xdr:rowOff>
    </xdr:from>
    <xdr:to>
      <xdr:col>13</xdr:col>
      <xdr:colOff>562105</xdr:colOff>
      <xdr:row>40</xdr:row>
      <xdr:rowOff>73962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15</xdr:row>
      <xdr:rowOff>158750</xdr:rowOff>
    </xdr:from>
    <xdr:to>
      <xdr:col>13</xdr:col>
      <xdr:colOff>552580</xdr:colOff>
      <xdr:row>40</xdr:row>
      <xdr:rowOff>73963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15</xdr:row>
      <xdr:rowOff>158749</xdr:rowOff>
    </xdr:from>
    <xdr:to>
      <xdr:col>14</xdr:col>
      <xdr:colOff>69187</xdr:colOff>
      <xdr:row>40</xdr:row>
      <xdr:rowOff>73962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607218</xdr:colOff>
      <xdr:row>15</xdr:row>
      <xdr:rowOff>158750</xdr:rowOff>
    </xdr:from>
    <xdr:to>
      <xdr:col>14</xdr:col>
      <xdr:colOff>59662</xdr:colOff>
      <xdr:row>40</xdr:row>
      <xdr:rowOff>73963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2"/>
  <sheetViews>
    <sheetView tabSelected="1" zoomScale="80" zoomScaleNormal="80" workbookViewId="0"/>
  </sheetViews>
  <sheetFormatPr defaultRowHeight="15" x14ac:dyDescent="0.25"/>
  <cols>
    <col min="3" max="3" width="10.28515625" bestFit="1" customWidth="1"/>
    <col min="4" max="4" width="12.28515625" bestFit="1" customWidth="1"/>
  </cols>
  <sheetData>
    <row r="1" spans="1:6" x14ac:dyDescent="0.25">
      <c r="A1" s="9" t="s">
        <v>3</v>
      </c>
      <c r="B1" s="9" t="s">
        <v>4</v>
      </c>
      <c r="C1" s="19" t="s">
        <v>38</v>
      </c>
      <c r="D1" s="19" t="s">
        <v>39</v>
      </c>
      <c r="E1" s="13" t="s">
        <v>6</v>
      </c>
      <c r="F1" s="9" t="s">
        <v>5</v>
      </c>
    </row>
    <row r="2" spans="1:6" x14ac:dyDescent="0.25">
      <c r="A2" s="13">
        <v>12628</v>
      </c>
      <c r="B2" s="9" t="s">
        <v>0</v>
      </c>
      <c r="C2" s="19" t="s">
        <v>40</v>
      </c>
      <c r="D2" s="19" t="s">
        <v>41</v>
      </c>
      <c r="E2" s="14">
        <v>0</v>
      </c>
      <c r="F2" s="18">
        <f>LOG10(3.3*10^5)</f>
        <v>5.5185139398778871</v>
      </c>
    </row>
    <row r="3" spans="1:6" x14ac:dyDescent="0.25">
      <c r="A3" s="13">
        <v>12628</v>
      </c>
      <c r="B3" s="9" t="s">
        <v>0</v>
      </c>
      <c r="C3" s="19" t="s">
        <v>40</v>
      </c>
      <c r="D3" s="19" t="s">
        <v>41</v>
      </c>
      <c r="E3" s="14">
        <v>0.25</v>
      </c>
      <c r="F3" s="18">
        <f>LOG10(1.73*10^4)</f>
        <v>4.238046103128795</v>
      </c>
    </row>
    <row r="4" spans="1:6" x14ac:dyDescent="0.25">
      <c r="A4" s="13">
        <v>12628</v>
      </c>
      <c r="B4" s="9" t="s">
        <v>0</v>
      </c>
      <c r="C4" s="19" t="s">
        <v>40</v>
      </c>
      <c r="D4" s="19" t="s">
        <v>41</v>
      </c>
      <c r="E4" s="14">
        <v>0.5</v>
      </c>
      <c r="F4" s="18">
        <f>LOG10(0.85*10^2)</f>
        <v>1.9294189257142926</v>
      </c>
    </row>
    <row r="5" spans="1:6" x14ac:dyDescent="0.25">
      <c r="A5" s="13">
        <v>12628</v>
      </c>
      <c r="B5" s="9" t="s">
        <v>0</v>
      </c>
      <c r="C5" s="19" t="s">
        <v>40</v>
      </c>
      <c r="D5" s="19" t="s">
        <v>41</v>
      </c>
      <c r="E5" s="14">
        <v>1</v>
      </c>
      <c r="F5" s="18">
        <f>LOG10(1.335*10^3)</f>
        <v>3.1254812657005941</v>
      </c>
    </row>
    <row r="6" spans="1:6" x14ac:dyDescent="0.25">
      <c r="A6" s="13">
        <v>12628</v>
      </c>
      <c r="B6" s="9" t="s">
        <v>0</v>
      </c>
      <c r="C6" s="19" t="s">
        <v>40</v>
      </c>
      <c r="D6" s="19" t="s">
        <v>41</v>
      </c>
      <c r="E6" s="14">
        <v>1.5</v>
      </c>
      <c r="F6" s="18">
        <f>LOG10(7.15*10^2)</f>
        <v>2.8543060418010806</v>
      </c>
    </row>
    <row r="7" spans="1:6" x14ac:dyDescent="0.25">
      <c r="A7" s="13">
        <v>12628</v>
      </c>
      <c r="B7" s="9" t="s">
        <v>0</v>
      </c>
      <c r="C7" s="19" t="s">
        <v>40</v>
      </c>
      <c r="D7" s="19" t="s">
        <v>41</v>
      </c>
      <c r="E7" s="14">
        <v>2</v>
      </c>
      <c r="F7" s="18">
        <f>LOG10(0.15*10^2)</f>
        <v>1.1760912590556813</v>
      </c>
    </row>
    <row r="8" spans="1:6" x14ac:dyDescent="0.25">
      <c r="A8" s="13">
        <v>12628</v>
      </c>
      <c r="B8" s="9" t="s">
        <v>0</v>
      </c>
      <c r="C8" s="19" t="s">
        <v>40</v>
      </c>
      <c r="D8" s="19" t="s">
        <v>41</v>
      </c>
      <c r="E8" s="14">
        <v>2.5</v>
      </c>
      <c r="F8" s="18">
        <f>LOG10(0.15*10^2)</f>
        <v>1.1760912590556813</v>
      </c>
    </row>
    <row r="9" spans="1:6" x14ac:dyDescent="0.25">
      <c r="A9" s="13">
        <v>12628</v>
      </c>
      <c r="B9" s="9" t="s">
        <v>1</v>
      </c>
      <c r="C9" s="19" t="s">
        <v>40</v>
      </c>
      <c r="D9" s="19" t="s">
        <v>41</v>
      </c>
      <c r="E9" s="14">
        <v>0</v>
      </c>
      <c r="F9" s="18">
        <f>LOG10(3.3*10^5)</f>
        <v>5.5185139398778871</v>
      </c>
    </row>
    <row r="10" spans="1:6" x14ac:dyDescent="0.25">
      <c r="A10" s="13">
        <v>12628</v>
      </c>
      <c r="B10" s="9" t="s">
        <v>1</v>
      </c>
      <c r="C10" s="19" t="s">
        <v>40</v>
      </c>
      <c r="D10" s="19" t="s">
        <v>41</v>
      </c>
      <c r="E10" s="14">
        <v>0.25</v>
      </c>
      <c r="F10" s="18">
        <f>LOG10(1*10^2)</f>
        <v>2</v>
      </c>
    </row>
    <row r="11" spans="1:6" x14ac:dyDescent="0.25">
      <c r="A11" s="13">
        <v>12628</v>
      </c>
      <c r="B11" s="9" t="s">
        <v>1</v>
      </c>
      <c r="C11" s="19" t="s">
        <v>40</v>
      </c>
      <c r="D11" s="19" t="s">
        <v>41</v>
      </c>
      <c r="E11" s="14">
        <v>0.5</v>
      </c>
      <c r="F11" s="18">
        <f>LOG10(0.95*10^2)</f>
        <v>1.9777236052888478</v>
      </c>
    </row>
    <row r="12" spans="1:6" x14ac:dyDescent="0.25">
      <c r="A12" s="13">
        <v>12628</v>
      </c>
      <c r="B12" s="9" t="s">
        <v>1</v>
      </c>
      <c r="C12" s="19" t="s">
        <v>40</v>
      </c>
      <c r="D12" s="19" t="s">
        <v>41</v>
      </c>
      <c r="E12" s="14">
        <v>1</v>
      </c>
      <c r="F12" s="18">
        <f>LOG10(0.5*10^2)</f>
        <v>1.6989700043360187</v>
      </c>
    </row>
    <row r="13" spans="1:6" x14ac:dyDescent="0.25">
      <c r="A13" s="13">
        <v>12628</v>
      </c>
      <c r="B13" s="9" t="s">
        <v>1</v>
      </c>
      <c r="C13" s="19" t="s">
        <v>40</v>
      </c>
      <c r="D13" s="19" t="s">
        <v>41</v>
      </c>
      <c r="E13" s="14">
        <v>1.5</v>
      </c>
      <c r="F13" s="18">
        <f>LOG10(2.5*10^2)</f>
        <v>2.3979400086720375</v>
      </c>
    </row>
    <row r="14" spans="1:6" x14ac:dyDescent="0.25">
      <c r="A14" s="13">
        <v>12628</v>
      </c>
      <c r="B14" s="9" t="s">
        <v>1</v>
      </c>
      <c r="C14" s="19" t="s">
        <v>40</v>
      </c>
      <c r="D14" s="19" t="s">
        <v>41</v>
      </c>
      <c r="E14" s="14">
        <v>2</v>
      </c>
      <c r="F14" s="18">
        <f>LOG10(10.5*10^2)</f>
        <v>3.0211892990699383</v>
      </c>
    </row>
    <row r="15" spans="1:6" x14ac:dyDescent="0.25">
      <c r="A15" s="13">
        <v>12628</v>
      </c>
      <c r="B15" s="9" t="s">
        <v>1</v>
      </c>
      <c r="C15" s="19" t="s">
        <v>40</v>
      </c>
      <c r="D15" s="19" t="s">
        <v>41</v>
      </c>
      <c r="E15" s="14">
        <v>2.5</v>
      </c>
      <c r="F15" s="18">
        <f>LOG10(1.65*10^2)</f>
        <v>2.2174839442139063</v>
      </c>
    </row>
    <row r="16" spans="1:6" x14ac:dyDescent="0.25">
      <c r="A16" s="13">
        <v>12628</v>
      </c>
      <c r="B16" s="9" t="s">
        <v>2</v>
      </c>
      <c r="C16" s="19" t="s">
        <v>40</v>
      </c>
      <c r="D16" s="19" t="s">
        <v>41</v>
      </c>
      <c r="E16" s="14">
        <v>0</v>
      </c>
      <c r="F16" s="18">
        <f>LOG10(7*10^5)</f>
        <v>5.8450980400142569</v>
      </c>
    </row>
    <row r="17" spans="1:6" x14ac:dyDescent="0.25">
      <c r="A17" s="13">
        <v>12628</v>
      </c>
      <c r="B17" s="9" t="s">
        <v>2</v>
      </c>
      <c r="C17" s="19" t="s">
        <v>40</v>
      </c>
      <c r="D17" s="19" t="s">
        <v>41</v>
      </c>
      <c r="E17" s="14">
        <v>0.25</v>
      </c>
      <c r="F17" s="18">
        <f>LOG10(4.7*10^3)</f>
        <v>3.6720978579357175</v>
      </c>
    </row>
    <row r="18" spans="1:6" x14ac:dyDescent="0.25">
      <c r="A18" s="13">
        <v>12628</v>
      </c>
      <c r="B18" s="9" t="s">
        <v>2</v>
      </c>
      <c r="C18" s="19" t="s">
        <v>40</v>
      </c>
      <c r="D18" s="19" t="s">
        <v>41</v>
      </c>
      <c r="E18" s="14">
        <v>1</v>
      </c>
      <c r="F18" s="18">
        <f>LOG10(8.5*10^2)</f>
        <v>2.9294189257142929</v>
      </c>
    </row>
    <row r="19" spans="1:6" x14ac:dyDescent="0.25">
      <c r="A19" s="13">
        <v>12628</v>
      </c>
      <c r="B19" s="9" t="s">
        <v>2</v>
      </c>
      <c r="C19" s="19" t="s">
        <v>40</v>
      </c>
      <c r="D19" s="19" t="s">
        <v>41</v>
      </c>
      <c r="E19" s="14">
        <v>1.5</v>
      </c>
      <c r="F19" s="18">
        <f>LOG10(10.65*10^2)</f>
        <v>3.0273496077747564</v>
      </c>
    </row>
    <row r="20" spans="1:6" x14ac:dyDescent="0.25">
      <c r="A20" s="9">
        <v>12628</v>
      </c>
      <c r="B20" s="9" t="s">
        <v>0</v>
      </c>
      <c r="C20" s="19" t="s">
        <v>42</v>
      </c>
      <c r="D20" s="19" t="s">
        <v>41</v>
      </c>
      <c r="E20" s="7">
        <v>0</v>
      </c>
      <c r="F20" s="17">
        <f>LOG10(3.3*10^5)</f>
        <v>5.5185139398778871</v>
      </c>
    </row>
    <row r="21" spans="1:6" x14ac:dyDescent="0.25">
      <c r="A21" s="9">
        <v>12628</v>
      </c>
      <c r="B21" s="9" t="s">
        <v>0</v>
      </c>
      <c r="C21" s="19" t="s">
        <v>42</v>
      </c>
      <c r="D21" s="19" t="s">
        <v>41</v>
      </c>
      <c r="E21" s="7">
        <v>0.25</v>
      </c>
      <c r="F21" s="17">
        <f>LOG10(1.2*10^4)</f>
        <v>4.0791812460476251</v>
      </c>
    </row>
    <row r="22" spans="1:6" x14ac:dyDescent="0.25">
      <c r="A22" s="9">
        <v>12628</v>
      </c>
      <c r="B22" s="9" t="s">
        <v>0</v>
      </c>
      <c r="C22" s="19" t="s">
        <v>42</v>
      </c>
      <c r="D22" s="19" t="s">
        <v>41</v>
      </c>
      <c r="E22" s="7">
        <v>0.5</v>
      </c>
      <c r="F22" s="17">
        <f>LOG10(5.15*10^2)</f>
        <v>2.7118072290411912</v>
      </c>
    </row>
    <row r="23" spans="1:6" x14ac:dyDescent="0.25">
      <c r="A23" s="9">
        <v>12628</v>
      </c>
      <c r="B23" s="9" t="s">
        <v>0</v>
      </c>
      <c r="C23" s="19" t="s">
        <v>42</v>
      </c>
      <c r="D23" s="19" t="s">
        <v>41</v>
      </c>
      <c r="E23" s="7">
        <v>1</v>
      </c>
      <c r="F23" s="17">
        <f>LOG10(4.5*10^3)</f>
        <v>3.6532125137753435</v>
      </c>
    </row>
    <row r="24" spans="1:6" x14ac:dyDescent="0.25">
      <c r="A24" s="9">
        <v>12628</v>
      </c>
      <c r="B24" s="9" t="s">
        <v>0</v>
      </c>
      <c r="C24" s="19" t="s">
        <v>42</v>
      </c>
      <c r="D24" s="19" t="s">
        <v>41</v>
      </c>
      <c r="E24" s="7">
        <v>1.5</v>
      </c>
      <c r="F24" s="17">
        <f>LOG10(2.35*10^2)</f>
        <v>2.3710678622717363</v>
      </c>
    </row>
    <row r="25" spans="1:6" x14ac:dyDescent="0.25">
      <c r="A25" s="9">
        <v>12628</v>
      </c>
      <c r="B25" s="9" t="s">
        <v>0</v>
      </c>
      <c r="C25" s="19" t="s">
        <v>42</v>
      </c>
      <c r="D25" s="19" t="s">
        <v>41</v>
      </c>
      <c r="E25" s="7">
        <v>2</v>
      </c>
      <c r="F25" s="17">
        <f>LOG10(4.35*10^2)</f>
        <v>2.6384892569546374</v>
      </c>
    </row>
    <row r="26" spans="1:6" x14ac:dyDescent="0.25">
      <c r="A26" s="9">
        <v>12628</v>
      </c>
      <c r="B26" s="9" t="s">
        <v>0</v>
      </c>
      <c r="C26" s="19" t="s">
        <v>42</v>
      </c>
      <c r="D26" s="19" t="s">
        <v>41</v>
      </c>
      <c r="E26" s="7">
        <v>2.5</v>
      </c>
      <c r="F26" s="17">
        <f>LOG10(2.65*10^2)</f>
        <v>2.4232458739368079</v>
      </c>
    </row>
    <row r="27" spans="1:6" x14ac:dyDescent="0.25">
      <c r="A27" s="9">
        <v>12628</v>
      </c>
      <c r="B27" s="9" t="s">
        <v>1</v>
      </c>
      <c r="C27" s="19" t="s">
        <v>42</v>
      </c>
      <c r="D27" s="19" t="s">
        <v>41</v>
      </c>
      <c r="E27" s="7">
        <v>0</v>
      </c>
      <c r="F27" s="17">
        <f>LOG10(3.3*10^5)</f>
        <v>5.5185139398778871</v>
      </c>
    </row>
    <row r="28" spans="1:6" x14ac:dyDescent="0.25">
      <c r="A28" s="9">
        <v>12628</v>
      </c>
      <c r="B28" s="9" t="s">
        <v>1</v>
      </c>
      <c r="C28" s="19" t="s">
        <v>42</v>
      </c>
      <c r="D28" s="19" t="s">
        <v>41</v>
      </c>
      <c r="E28" s="7">
        <v>0.25</v>
      </c>
      <c r="F28" s="17">
        <f>LOG10(2.3*10^4)</f>
        <v>4.3617278360175931</v>
      </c>
    </row>
    <row r="29" spans="1:6" x14ac:dyDescent="0.25">
      <c r="A29" s="9">
        <v>12628</v>
      </c>
      <c r="B29" s="9" t="s">
        <v>1</v>
      </c>
      <c r="C29" s="19" t="s">
        <v>42</v>
      </c>
      <c r="D29" s="19" t="s">
        <v>41</v>
      </c>
      <c r="E29" s="7">
        <v>0.5</v>
      </c>
      <c r="F29" s="17">
        <f>LOG10(12.15*10^2)</f>
        <v>3.0845762779343309</v>
      </c>
    </row>
    <row r="30" spans="1:6" x14ac:dyDescent="0.25">
      <c r="A30" s="9">
        <v>12628</v>
      </c>
      <c r="B30" s="9" t="s">
        <v>1</v>
      </c>
      <c r="C30" s="19" t="s">
        <v>42</v>
      </c>
      <c r="D30" s="19" t="s">
        <v>41</v>
      </c>
      <c r="E30" s="7">
        <v>1</v>
      </c>
      <c r="F30" s="17">
        <f>LOG10(8*10^2)</f>
        <v>2.9030899869919438</v>
      </c>
    </row>
    <row r="31" spans="1:6" x14ac:dyDescent="0.25">
      <c r="A31" s="9">
        <v>12628</v>
      </c>
      <c r="B31" s="9" t="s">
        <v>1</v>
      </c>
      <c r="C31" s="19" t="s">
        <v>42</v>
      </c>
      <c r="D31" s="19" t="s">
        <v>41</v>
      </c>
      <c r="E31" s="7">
        <v>1.5</v>
      </c>
      <c r="F31" s="17">
        <f>LOG10(8*10^2)</f>
        <v>2.9030899869919438</v>
      </c>
    </row>
    <row r="32" spans="1:6" x14ac:dyDescent="0.25">
      <c r="A32" s="9">
        <v>12628</v>
      </c>
      <c r="B32" s="9" t="s">
        <v>1</v>
      </c>
      <c r="C32" s="19" t="s">
        <v>42</v>
      </c>
      <c r="D32" s="19" t="s">
        <v>41</v>
      </c>
      <c r="E32" s="7">
        <v>2</v>
      </c>
      <c r="F32" s="17">
        <v>4</v>
      </c>
    </row>
    <row r="33" spans="1:6" x14ac:dyDescent="0.25">
      <c r="A33" s="9">
        <v>12628</v>
      </c>
      <c r="B33" s="9" t="s">
        <v>2</v>
      </c>
      <c r="C33" s="19" t="s">
        <v>42</v>
      </c>
      <c r="D33" s="19" t="s">
        <v>41</v>
      </c>
      <c r="E33" s="7">
        <v>0</v>
      </c>
      <c r="F33" s="17">
        <f>LOG10(5.7*10^5)</f>
        <v>5.7558748556724915</v>
      </c>
    </row>
    <row r="34" spans="1:6" x14ac:dyDescent="0.25">
      <c r="A34" s="9">
        <v>12628</v>
      </c>
      <c r="B34" s="9" t="s">
        <v>2</v>
      </c>
      <c r="C34" s="19" t="s">
        <v>42</v>
      </c>
      <c r="D34" s="19" t="s">
        <v>41</v>
      </c>
      <c r="E34" s="7">
        <v>0.25</v>
      </c>
      <c r="F34" s="17">
        <f>LOG10(4*10^2)</f>
        <v>2.6020599913279625</v>
      </c>
    </row>
    <row r="35" spans="1:6" x14ac:dyDescent="0.25">
      <c r="A35" s="9">
        <v>12628</v>
      </c>
      <c r="B35" s="9" t="s">
        <v>2</v>
      </c>
      <c r="C35" s="19" t="s">
        <v>42</v>
      </c>
      <c r="D35" s="19" t="s">
        <v>41</v>
      </c>
      <c r="E35" s="7">
        <v>0.5</v>
      </c>
      <c r="F35" s="17">
        <f>LOG10(5.5*10^2)</f>
        <v>2.7403626894942437</v>
      </c>
    </row>
    <row r="36" spans="1:6" x14ac:dyDescent="0.25">
      <c r="A36" s="9">
        <v>12628</v>
      </c>
      <c r="B36" s="9" t="s">
        <v>2</v>
      </c>
      <c r="C36" s="19" t="s">
        <v>42</v>
      </c>
      <c r="D36" s="19" t="s">
        <v>41</v>
      </c>
      <c r="E36" s="7">
        <v>1</v>
      </c>
      <c r="F36" s="17">
        <f>LOG10(1.5*10^2)</f>
        <v>2.1760912590556813</v>
      </c>
    </row>
    <row r="37" spans="1:6" x14ac:dyDescent="0.25">
      <c r="A37" s="9">
        <v>12628</v>
      </c>
      <c r="B37" s="9" t="s">
        <v>2</v>
      </c>
      <c r="C37" s="19" t="s">
        <v>42</v>
      </c>
      <c r="D37" s="19" t="s">
        <v>41</v>
      </c>
      <c r="E37" s="7">
        <v>1.5</v>
      </c>
      <c r="F37" s="17">
        <f>LOG10(7.35*10^2)</f>
        <v>2.8662873390841948</v>
      </c>
    </row>
    <row r="38" spans="1:6" x14ac:dyDescent="0.25">
      <c r="A38" s="9">
        <v>12628</v>
      </c>
      <c r="B38" s="9" t="s">
        <v>2</v>
      </c>
      <c r="C38" s="19" t="s">
        <v>42</v>
      </c>
      <c r="D38" s="19" t="s">
        <v>41</v>
      </c>
      <c r="E38" s="7">
        <v>2</v>
      </c>
      <c r="F38" s="17">
        <f>LOG10(5*10^3)</f>
        <v>3.6989700043360187</v>
      </c>
    </row>
    <row r="39" spans="1:6" x14ac:dyDescent="0.25">
      <c r="A39" s="9">
        <v>12628</v>
      </c>
      <c r="B39" s="9" t="s">
        <v>2</v>
      </c>
      <c r="C39" s="19" t="s">
        <v>42</v>
      </c>
      <c r="D39" s="19" t="s">
        <v>41</v>
      </c>
      <c r="E39" s="7">
        <v>2.5</v>
      </c>
      <c r="F39" s="17">
        <f>LOG10(4.15*10^2)</f>
        <v>2.6180480967120929</v>
      </c>
    </row>
    <row r="40" spans="1:6" x14ac:dyDescent="0.25">
      <c r="A40" s="9">
        <v>12662</v>
      </c>
      <c r="B40" s="9" t="s">
        <v>0</v>
      </c>
      <c r="C40" s="19" t="s">
        <v>40</v>
      </c>
      <c r="D40" s="19" t="s">
        <v>41</v>
      </c>
      <c r="E40" s="7">
        <v>0</v>
      </c>
      <c r="F40" s="17">
        <f>LOG10(2.83*10^5)</f>
        <v>5.4517864355242907</v>
      </c>
    </row>
    <row r="41" spans="1:6" x14ac:dyDescent="0.25">
      <c r="A41" s="9">
        <v>12662</v>
      </c>
      <c r="B41" s="9" t="s">
        <v>0</v>
      </c>
      <c r="C41" s="19" t="s">
        <v>40</v>
      </c>
      <c r="D41" s="19" t="s">
        <v>41</v>
      </c>
      <c r="E41" s="7">
        <v>0.25</v>
      </c>
      <c r="F41" s="17">
        <f>LOG10(8.3*10^3)</f>
        <v>3.9190780923760737</v>
      </c>
    </row>
    <row r="42" spans="1:6" x14ac:dyDescent="0.25">
      <c r="A42" s="9">
        <v>12662</v>
      </c>
      <c r="B42" s="9" t="s">
        <v>0</v>
      </c>
      <c r="C42" s="19" t="s">
        <v>40</v>
      </c>
      <c r="D42" s="19" t="s">
        <v>41</v>
      </c>
      <c r="E42" s="7">
        <v>0.5</v>
      </c>
      <c r="F42" s="17">
        <f>LOG10(6*10^3)</f>
        <v>3.7781512503836434</v>
      </c>
    </row>
    <row r="43" spans="1:6" x14ac:dyDescent="0.25">
      <c r="A43" s="9">
        <v>12662</v>
      </c>
      <c r="B43" s="9" t="s">
        <v>0</v>
      </c>
      <c r="C43" s="19" t="s">
        <v>40</v>
      </c>
      <c r="D43" s="19" t="s">
        <v>41</v>
      </c>
      <c r="E43" s="7">
        <v>1</v>
      </c>
      <c r="F43" s="17">
        <f>LOG10(3.35*10^3)</f>
        <v>3.5250448070368452</v>
      </c>
    </row>
    <row r="44" spans="1:6" x14ac:dyDescent="0.25">
      <c r="A44" s="9">
        <v>12662</v>
      </c>
      <c r="B44" s="9" t="s">
        <v>0</v>
      </c>
      <c r="C44" s="19" t="s">
        <v>40</v>
      </c>
      <c r="D44" s="19" t="s">
        <v>41</v>
      </c>
      <c r="E44" s="7">
        <v>2</v>
      </c>
      <c r="F44" s="17">
        <f>LOG10(0.35*10^2)</f>
        <v>1.5440680443502757</v>
      </c>
    </row>
    <row r="45" spans="1:6" x14ac:dyDescent="0.25">
      <c r="A45" s="9">
        <v>12662</v>
      </c>
      <c r="B45" s="9" t="s">
        <v>0</v>
      </c>
      <c r="C45" s="19" t="s">
        <v>40</v>
      </c>
      <c r="D45" s="19" t="s">
        <v>41</v>
      </c>
      <c r="E45" s="7">
        <v>2.5</v>
      </c>
      <c r="F45" s="17">
        <f>LOG10(1*10^2)</f>
        <v>2</v>
      </c>
    </row>
    <row r="46" spans="1:6" x14ac:dyDescent="0.25">
      <c r="A46" s="9">
        <v>12662</v>
      </c>
      <c r="B46" s="9" t="s">
        <v>1</v>
      </c>
      <c r="C46" s="19" t="s">
        <v>40</v>
      </c>
      <c r="D46" s="19" t="s">
        <v>41</v>
      </c>
      <c r="E46" s="7">
        <v>0</v>
      </c>
      <c r="F46" s="17">
        <f>LOG10(4.7*10^5)</f>
        <v>5.6720978579357171</v>
      </c>
    </row>
    <row r="47" spans="1:6" x14ac:dyDescent="0.25">
      <c r="A47" s="9">
        <v>12662</v>
      </c>
      <c r="B47" s="9" t="s">
        <v>1</v>
      </c>
      <c r="C47" s="19" t="s">
        <v>40</v>
      </c>
      <c r="D47" s="19" t="s">
        <v>41</v>
      </c>
      <c r="E47" s="7">
        <v>0.25</v>
      </c>
      <c r="F47" s="17">
        <f>LOG10(1.23*10^3)</f>
        <v>3.0899051114393981</v>
      </c>
    </row>
    <row r="48" spans="1:6" x14ac:dyDescent="0.25">
      <c r="A48" s="9">
        <v>12662</v>
      </c>
      <c r="B48" s="9" t="s">
        <v>1</v>
      </c>
      <c r="C48" s="19" t="s">
        <v>40</v>
      </c>
      <c r="D48" s="19" t="s">
        <v>41</v>
      </c>
      <c r="E48" s="7">
        <v>0.5</v>
      </c>
      <c r="F48" s="17">
        <f>LOG10(2*10^3)</f>
        <v>3.3010299956639813</v>
      </c>
    </row>
    <row r="49" spans="1:6" x14ac:dyDescent="0.25">
      <c r="A49" s="9">
        <v>12662</v>
      </c>
      <c r="B49" s="9" t="s">
        <v>1</v>
      </c>
      <c r="C49" s="19" t="s">
        <v>40</v>
      </c>
      <c r="D49" s="19" t="s">
        <v>41</v>
      </c>
      <c r="E49" s="7">
        <v>1</v>
      </c>
      <c r="F49" s="17">
        <f>LOG10(3*10^2)</f>
        <v>2.4771212547196626</v>
      </c>
    </row>
    <row r="50" spans="1:6" x14ac:dyDescent="0.25">
      <c r="A50" s="9">
        <v>12662</v>
      </c>
      <c r="B50" s="9" t="s">
        <v>1</v>
      </c>
      <c r="C50" s="19" t="s">
        <v>40</v>
      </c>
      <c r="D50" s="19" t="s">
        <v>41</v>
      </c>
      <c r="E50" s="7">
        <v>1.5</v>
      </c>
      <c r="F50" s="17">
        <f>LOG10(1.35*10^2)</f>
        <v>2.1303337684950061</v>
      </c>
    </row>
    <row r="51" spans="1:6" x14ac:dyDescent="0.25">
      <c r="A51" s="9">
        <v>12662</v>
      </c>
      <c r="B51" s="9" t="s">
        <v>1</v>
      </c>
      <c r="C51" s="19" t="s">
        <v>40</v>
      </c>
      <c r="D51" s="19" t="s">
        <v>41</v>
      </c>
      <c r="E51" s="7">
        <v>2</v>
      </c>
      <c r="F51" s="17">
        <f>LOG10(1.85*10^3)</f>
        <v>3.2671717284030137</v>
      </c>
    </row>
    <row r="52" spans="1:6" x14ac:dyDescent="0.25">
      <c r="A52" s="9">
        <v>12662</v>
      </c>
      <c r="B52" s="9" t="s">
        <v>1</v>
      </c>
      <c r="C52" s="19" t="s">
        <v>40</v>
      </c>
      <c r="D52" s="19" t="s">
        <v>41</v>
      </c>
      <c r="E52" s="7">
        <v>2.5</v>
      </c>
      <c r="F52" s="17">
        <f>LOG10(2*10^2)</f>
        <v>2.3010299956639813</v>
      </c>
    </row>
    <row r="53" spans="1:6" x14ac:dyDescent="0.25">
      <c r="A53" s="9">
        <v>12662</v>
      </c>
      <c r="B53" s="9" t="s">
        <v>2</v>
      </c>
      <c r="C53" s="19" t="s">
        <v>40</v>
      </c>
      <c r="D53" s="19" t="s">
        <v>41</v>
      </c>
      <c r="E53" s="7">
        <v>0</v>
      </c>
      <c r="F53" s="17">
        <f>LOG10(4.3*10^5)</f>
        <v>5.6334684555795862</v>
      </c>
    </row>
    <row r="54" spans="1:6" x14ac:dyDescent="0.25">
      <c r="A54" s="9">
        <v>12662</v>
      </c>
      <c r="B54" s="9" t="s">
        <v>2</v>
      </c>
      <c r="C54" s="19" t="s">
        <v>40</v>
      </c>
      <c r="D54" s="19" t="s">
        <v>41</v>
      </c>
      <c r="E54" s="7">
        <v>0.25</v>
      </c>
      <c r="F54" s="17">
        <f>LOG10(1.17*10^3)</f>
        <v>3.0681858617461617</v>
      </c>
    </row>
    <row r="55" spans="1:6" x14ac:dyDescent="0.25">
      <c r="A55" s="9">
        <v>12662</v>
      </c>
      <c r="B55" s="9" t="s">
        <v>2</v>
      </c>
      <c r="C55" s="19" t="s">
        <v>40</v>
      </c>
      <c r="D55" s="19" t="s">
        <v>41</v>
      </c>
      <c r="E55" s="7">
        <v>0.5</v>
      </c>
      <c r="F55" s="17">
        <f>LOG10(4.5*10^3)</f>
        <v>3.6532125137753435</v>
      </c>
    </row>
    <row r="56" spans="1:6" x14ac:dyDescent="0.25">
      <c r="A56" s="9">
        <v>12662</v>
      </c>
      <c r="B56" s="9" t="s">
        <v>2</v>
      </c>
      <c r="C56" s="19" t="s">
        <v>40</v>
      </c>
      <c r="D56" s="19" t="s">
        <v>41</v>
      </c>
      <c r="E56" s="7">
        <v>1</v>
      </c>
      <c r="F56" s="17">
        <f>LOG10(1.65*10^3)</f>
        <v>3.2174839442139063</v>
      </c>
    </row>
    <row r="57" spans="1:6" x14ac:dyDescent="0.25">
      <c r="A57" s="9">
        <v>12662</v>
      </c>
      <c r="B57" s="9" t="s">
        <v>2</v>
      </c>
      <c r="C57" s="19" t="s">
        <v>40</v>
      </c>
      <c r="D57" s="19" t="s">
        <v>41</v>
      </c>
      <c r="E57" s="7">
        <v>1.5</v>
      </c>
      <c r="F57" s="17">
        <f>LOG10(8.85*10^2)</f>
        <v>2.9469432706978256</v>
      </c>
    </row>
    <row r="58" spans="1:6" x14ac:dyDescent="0.25">
      <c r="A58" s="9">
        <v>12662</v>
      </c>
      <c r="B58" s="9" t="s">
        <v>2</v>
      </c>
      <c r="C58" s="19" t="s">
        <v>40</v>
      </c>
      <c r="D58" s="19" t="s">
        <v>41</v>
      </c>
      <c r="E58" s="7">
        <v>2</v>
      </c>
      <c r="F58" s="17">
        <f>LOG10(5.65*10^3)</f>
        <v>3.7520484478194387</v>
      </c>
    </row>
    <row r="59" spans="1:6" x14ac:dyDescent="0.25">
      <c r="A59" s="9">
        <v>12662</v>
      </c>
      <c r="B59" s="9" t="s">
        <v>2</v>
      </c>
      <c r="C59" s="19" t="s">
        <v>40</v>
      </c>
      <c r="D59" s="19" t="s">
        <v>41</v>
      </c>
      <c r="E59" s="7">
        <v>2.5</v>
      </c>
      <c r="F59" s="17">
        <f>LOG10(2*10^2)</f>
        <v>2.3010299956639813</v>
      </c>
    </row>
    <row r="60" spans="1:6" x14ac:dyDescent="0.25">
      <c r="A60" s="9">
        <v>12662</v>
      </c>
      <c r="B60" s="9" t="s">
        <v>0</v>
      </c>
      <c r="C60" s="19" t="s">
        <v>42</v>
      </c>
      <c r="D60" s="19" t="s">
        <v>41</v>
      </c>
      <c r="E60" s="7">
        <v>0</v>
      </c>
      <c r="F60" s="17">
        <f>LOG10(5.7*10^5)</f>
        <v>5.7558748556724915</v>
      </c>
    </row>
    <row r="61" spans="1:6" x14ac:dyDescent="0.25">
      <c r="A61" s="9">
        <v>12663</v>
      </c>
      <c r="B61" s="9" t="s">
        <v>0</v>
      </c>
      <c r="C61" s="19" t="s">
        <v>42</v>
      </c>
      <c r="D61" s="19" t="s">
        <v>41</v>
      </c>
      <c r="E61" s="7">
        <v>0.25</v>
      </c>
      <c r="F61" s="17">
        <f>LOG10(1.43*10^3)</f>
        <v>3.1553360374650619</v>
      </c>
    </row>
    <row r="62" spans="1:6" x14ac:dyDescent="0.25">
      <c r="A62" s="9">
        <v>12664</v>
      </c>
      <c r="B62" s="9" t="s">
        <v>0</v>
      </c>
      <c r="C62" s="19" t="s">
        <v>42</v>
      </c>
      <c r="D62" s="19" t="s">
        <v>41</v>
      </c>
      <c r="E62" s="7">
        <v>0.5</v>
      </c>
      <c r="F62" s="17">
        <f>LOG10(0.85*10^2)</f>
        <v>1.9294189257142926</v>
      </c>
    </row>
    <row r="63" spans="1:6" x14ac:dyDescent="0.25">
      <c r="A63" s="9">
        <v>12666</v>
      </c>
      <c r="B63" s="9" t="s">
        <v>0</v>
      </c>
      <c r="C63" s="19" t="s">
        <v>42</v>
      </c>
      <c r="D63" s="19" t="s">
        <v>41</v>
      </c>
      <c r="E63" s="7">
        <v>1</v>
      </c>
      <c r="F63" s="17">
        <f>LOG10(2.5*10^2)</f>
        <v>2.3979400086720375</v>
      </c>
    </row>
    <row r="64" spans="1:6" x14ac:dyDescent="0.25">
      <c r="A64" s="9">
        <v>12668</v>
      </c>
      <c r="B64" s="9" t="s">
        <v>0</v>
      </c>
      <c r="C64" s="19" t="s">
        <v>42</v>
      </c>
      <c r="D64" s="19" t="s">
        <v>41</v>
      </c>
      <c r="E64" s="7">
        <v>1.5</v>
      </c>
      <c r="F64" s="17">
        <f>LOG10(3.35*10^2)</f>
        <v>2.5250448070368452</v>
      </c>
    </row>
    <row r="65" spans="1:6" x14ac:dyDescent="0.25">
      <c r="A65" s="9">
        <v>12672</v>
      </c>
      <c r="B65" s="9" t="s">
        <v>0</v>
      </c>
      <c r="C65" s="19" t="s">
        <v>42</v>
      </c>
      <c r="D65" s="19" t="s">
        <v>41</v>
      </c>
      <c r="E65" s="7">
        <v>2.5</v>
      </c>
      <c r="F65" s="17">
        <f>LOG10(3*10^2)</f>
        <v>2.4771212547196626</v>
      </c>
    </row>
    <row r="66" spans="1:6" x14ac:dyDescent="0.25">
      <c r="A66" s="9">
        <v>12674</v>
      </c>
      <c r="B66" s="9" t="s">
        <v>1</v>
      </c>
      <c r="C66" s="19" t="s">
        <v>42</v>
      </c>
      <c r="D66" s="19" t="s">
        <v>41</v>
      </c>
      <c r="E66" s="7">
        <v>0</v>
      </c>
      <c r="F66" s="17">
        <f>LOG10(3.2*10^5)</f>
        <v>5.5051499783199063</v>
      </c>
    </row>
    <row r="67" spans="1:6" x14ac:dyDescent="0.25">
      <c r="A67" s="9">
        <v>12675</v>
      </c>
      <c r="B67" s="9" t="s">
        <v>1</v>
      </c>
      <c r="C67" s="19" t="s">
        <v>42</v>
      </c>
      <c r="D67" s="19" t="s">
        <v>41</v>
      </c>
      <c r="E67" s="7">
        <v>0.25</v>
      </c>
      <c r="F67" s="17">
        <f>LOG10(1.33*10^3)</f>
        <v>3.1238516409670858</v>
      </c>
    </row>
    <row r="68" spans="1:6" x14ac:dyDescent="0.25">
      <c r="A68" s="9">
        <v>12676</v>
      </c>
      <c r="B68" s="9" t="s">
        <v>1</v>
      </c>
      <c r="C68" s="19" t="s">
        <v>42</v>
      </c>
      <c r="D68" s="19" t="s">
        <v>41</v>
      </c>
      <c r="E68" s="7">
        <v>0.5</v>
      </c>
      <c r="F68" s="17">
        <f>LOG10(3.15*10^2)</f>
        <v>2.4983105537896004</v>
      </c>
    </row>
    <row r="69" spans="1:6" x14ac:dyDescent="0.25">
      <c r="A69" s="9">
        <v>12678</v>
      </c>
      <c r="B69" s="9" t="s">
        <v>1</v>
      </c>
      <c r="C69" s="19" t="s">
        <v>42</v>
      </c>
      <c r="D69" s="19" t="s">
        <v>41</v>
      </c>
      <c r="E69" s="7">
        <v>1</v>
      </c>
      <c r="F69" s="17">
        <f>LOG10(1.185*10^3)</f>
        <v>3.0737183503461227</v>
      </c>
    </row>
    <row r="70" spans="1:6" x14ac:dyDescent="0.25">
      <c r="A70" s="9">
        <v>12680</v>
      </c>
      <c r="B70" s="9" t="s">
        <v>1</v>
      </c>
      <c r="C70" s="19" t="s">
        <v>42</v>
      </c>
      <c r="D70" s="19" t="s">
        <v>41</v>
      </c>
      <c r="E70" s="7">
        <v>1.5</v>
      </c>
      <c r="F70" s="17">
        <f>LOG10(6*10^2)</f>
        <v>2.7781512503836434</v>
      </c>
    </row>
    <row r="71" spans="1:6" x14ac:dyDescent="0.25">
      <c r="A71" s="9">
        <v>12682</v>
      </c>
      <c r="B71" s="9" t="s">
        <v>1</v>
      </c>
      <c r="C71" s="19" t="s">
        <v>42</v>
      </c>
      <c r="D71" s="19" t="s">
        <v>41</v>
      </c>
      <c r="E71" s="7">
        <v>2</v>
      </c>
      <c r="F71" s="17">
        <f>LOG10(1.5*10^3)</f>
        <v>3.1760912590556813</v>
      </c>
    </row>
    <row r="72" spans="1:6" x14ac:dyDescent="0.25">
      <c r="A72" s="9">
        <v>12684</v>
      </c>
      <c r="B72" s="9" t="s">
        <v>1</v>
      </c>
      <c r="C72" s="19" t="s">
        <v>42</v>
      </c>
      <c r="D72" s="19" t="s">
        <v>41</v>
      </c>
      <c r="E72" s="7">
        <v>2.5</v>
      </c>
      <c r="F72" s="17">
        <f>LOG10(1.5*10^3)</f>
        <v>3.1760912590556813</v>
      </c>
    </row>
    <row r="73" spans="1:6" x14ac:dyDescent="0.25">
      <c r="A73" s="9">
        <v>12686</v>
      </c>
      <c r="B73" s="9" t="s">
        <v>1</v>
      </c>
      <c r="C73" s="19" t="s">
        <v>42</v>
      </c>
      <c r="D73" s="19" t="s">
        <v>41</v>
      </c>
      <c r="E73" s="7">
        <v>0</v>
      </c>
      <c r="F73" s="17">
        <f>LOG10(5*10^5)</f>
        <v>5.6989700043360187</v>
      </c>
    </row>
    <row r="74" spans="1:6" x14ac:dyDescent="0.25">
      <c r="A74" s="9">
        <v>12687</v>
      </c>
      <c r="B74" s="9" t="s">
        <v>1</v>
      </c>
      <c r="C74" s="19" t="s">
        <v>42</v>
      </c>
      <c r="D74" s="19" t="s">
        <v>41</v>
      </c>
      <c r="E74" s="7">
        <v>0.25</v>
      </c>
      <c r="F74" s="17">
        <f>LOG10(1.57*10^3)</f>
        <v>3.1958996524092336</v>
      </c>
    </row>
    <row r="75" spans="1:6" x14ac:dyDescent="0.25">
      <c r="A75" s="9">
        <v>12688</v>
      </c>
      <c r="B75" s="9" t="s">
        <v>1</v>
      </c>
      <c r="C75" s="19" t="s">
        <v>42</v>
      </c>
      <c r="D75" s="19" t="s">
        <v>41</v>
      </c>
      <c r="E75" s="7">
        <v>0.5</v>
      </c>
      <c r="F75" s="17">
        <f>LOG10(10.15*10^2)</f>
        <v>3.0064660422492318</v>
      </c>
    </row>
    <row r="76" spans="1:6" x14ac:dyDescent="0.25">
      <c r="A76" s="9">
        <v>12690</v>
      </c>
      <c r="B76" s="9" t="s">
        <v>1</v>
      </c>
      <c r="C76" s="19" t="s">
        <v>42</v>
      </c>
      <c r="D76" s="19" t="s">
        <v>41</v>
      </c>
      <c r="E76" s="7">
        <v>1</v>
      </c>
      <c r="F76" s="17">
        <f>LOG10(2.85*10^2)</f>
        <v>2.4548448600085102</v>
      </c>
    </row>
    <row r="77" spans="1:6" x14ac:dyDescent="0.25">
      <c r="A77" s="9">
        <v>12692</v>
      </c>
      <c r="B77" s="9" t="s">
        <v>1</v>
      </c>
      <c r="C77" s="19" t="s">
        <v>42</v>
      </c>
      <c r="D77" s="19" t="s">
        <v>41</v>
      </c>
      <c r="E77" s="7">
        <v>1.5</v>
      </c>
      <c r="F77" s="17">
        <f>LOG10(4.85*10^2)</f>
        <v>2.6857417386022635</v>
      </c>
    </row>
    <row r="78" spans="1:6" x14ac:dyDescent="0.25">
      <c r="A78" s="9">
        <v>12694</v>
      </c>
      <c r="B78" s="9" t="s">
        <v>1</v>
      </c>
      <c r="C78" s="19" t="s">
        <v>42</v>
      </c>
      <c r="D78" s="19" t="s">
        <v>41</v>
      </c>
      <c r="E78" s="7">
        <v>2</v>
      </c>
      <c r="F78" s="17">
        <f>LOG10(3.85*10^2)</f>
        <v>2.5854607295085006</v>
      </c>
    </row>
    <row r="79" spans="1:6" x14ac:dyDescent="0.25">
      <c r="A79" s="9">
        <v>12696</v>
      </c>
      <c r="B79" s="9" t="s">
        <v>1</v>
      </c>
      <c r="C79" s="19" t="s">
        <v>42</v>
      </c>
      <c r="D79" s="19" t="s">
        <v>41</v>
      </c>
      <c r="E79" s="7">
        <v>2.5</v>
      </c>
      <c r="F79" s="17">
        <f>LOG10(2.35*10^2)</f>
        <v>2.3710678622717363</v>
      </c>
    </row>
    <row r="80" spans="1:6" x14ac:dyDescent="0.25">
      <c r="A80" s="13">
        <v>13126</v>
      </c>
      <c r="B80" s="13" t="s">
        <v>0</v>
      </c>
      <c r="C80" s="13" t="s">
        <v>40</v>
      </c>
      <c r="D80" s="13" t="s">
        <v>41</v>
      </c>
      <c r="E80" s="14">
        <v>0</v>
      </c>
      <c r="F80" s="18">
        <f>LOG10(2.83*10^5)</f>
        <v>5.4517864355242907</v>
      </c>
    </row>
    <row r="81" spans="1:6" x14ac:dyDescent="0.25">
      <c r="A81" s="13">
        <v>13126</v>
      </c>
      <c r="B81" s="13" t="s">
        <v>0</v>
      </c>
      <c r="C81" s="13" t="s">
        <v>40</v>
      </c>
      <c r="D81" s="13" t="s">
        <v>41</v>
      </c>
      <c r="E81" s="14">
        <v>0.25</v>
      </c>
      <c r="F81" s="18">
        <f>LOG10(0.3*10^3)</f>
        <v>2.4771212547196626</v>
      </c>
    </row>
    <row r="82" spans="1:6" x14ac:dyDescent="0.25">
      <c r="A82" s="13">
        <v>13126</v>
      </c>
      <c r="B82" s="13" t="s">
        <v>0</v>
      </c>
      <c r="C82" s="13" t="s">
        <v>40</v>
      </c>
      <c r="D82" s="13" t="s">
        <v>41</v>
      </c>
      <c r="E82" s="14">
        <v>0.5</v>
      </c>
      <c r="F82" s="18">
        <f>LOG10(0.15*10^2)</f>
        <v>1.1760912590556813</v>
      </c>
    </row>
    <row r="83" spans="1:6" x14ac:dyDescent="0.25">
      <c r="A83" s="13">
        <v>13126</v>
      </c>
      <c r="B83" s="13" t="s">
        <v>0</v>
      </c>
      <c r="C83" s="13" t="s">
        <v>40</v>
      </c>
      <c r="D83" s="13" t="s">
        <v>41</v>
      </c>
      <c r="E83" s="14">
        <v>1</v>
      </c>
      <c r="F83" s="18">
        <f>LOG10(1.15*10^2)</f>
        <v>2.0606978403536118</v>
      </c>
    </row>
    <row r="84" spans="1:6" x14ac:dyDescent="0.25">
      <c r="A84" s="13">
        <v>13126</v>
      </c>
      <c r="B84" s="13" t="s">
        <v>0</v>
      </c>
      <c r="C84" s="13" t="s">
        <v>40</v>
      </c>
      <c r="D84" s="13" t="s">
        <v>41</v>
      </c>
      <c r="E84" s="14">
        <v>1.5</v>
      </c>
      <c r="F84" s="18">
        <f>LOG10(0.35*10^2)</f>
        <v>1.5440680443502757</v>
      </c>
    </row>
    <row r="85" spans="1:6" x14ac:dyDescent="0.25">
      <c r="A85" s="13">
        <v>13126</v>
      </c>
      <c r="B85" s="13" t="s">
        <v>0</v>
      </c>
      <c r="C85" s="13" t="s">
        <v>40</v>
      </c>
      <c r="D85" s="13" t="s">
        <v>41</v>
      </c>
      <c r="E85" s="14">
        <v>2</v>
      </c>
      <c r="F85" s="18">
        <f>LOG10(0.85*10^2)</f>
        <v>1.9294189257142926</v>
      </c>
    </row>
    <row r="86" spans="1:6" x14ac:dyDescent="0.25">
      <c r="A86" s="13">
        <v>13126</v>
      </c>
      <c r="B86" s="13" t="s">
        <v>1</v>
      </c>
      <c r="C86" s="13" t="s">
        <v>40</v>
      </c>
      <c r="D86" s="13" t="s">
        <v>41</v>
      </c>
      <c r="E86" s="14">
        <v>0</v>
      </c>
      <c r="F86" s="18">
        <f>LOG10(4*10^5)</f>
        <v>5.6020599913279625</v>
      </c>
    </row>
    <row r="87" spans="1:6" x14ac:dyDescent="0.25">
      <c r="A87" s="13">
        <v>13126</v>
      </c>
      <c r="B87" s="13" t="s">
        <v>1</v>
      </c>
      <c r="C87" s="13" t="s">
        <v>40</v>
      </c>
      <c r="D87" s="13" t="s">
        <v>41</v>
      </c>
      <c r="E87" s="14">
        <v>0.25</v>
      </c>
      <c r="F87" s="18">
        <f>LOG10(1.2*10^3)</f>
        <v>3.0791812460476247</v>
      </c>
    </row>
    <row r="88" spans="1:6" x14ac:dyDescent="0.25">
      <c r="A88" s="13">
        <v>13126</v>
      </c>
      <c r="B88" s="13" t="s">
        <v>1</v>
      </c>
      <c r="C88" s="13" t="s">
        <v>40</v>
      </c>
      <c r="D88" s="13" t="s">
        <v>41</v>
      </c>
      <c r="E88" s="14">
        <v>0.5</v>
      </c>
      <c r="F88" s="18">
        <f>LOG10(4.15*10^2)</f>
        <v>2.6180480967120929</v>
      </c>
    </row>
    <row r="89" spans="1:6" x14ac:dyDescent="0.25">
      <c r="A89" s="13">
        <v>13126</v>
      </c>
      <c r="B89" s="13" t="s">
        <v>1</v>
      </c>
      <c r="C89" s="13" t="s">
        <v>40</v>
      </c>
      <c r="D89" s="13" t="s">
        <v>41</v>
      </c>
      <c r="E89" s="14">
        <v>1</v>
      </c>
      <c r="F89" s="18">
        <f>LOG10(0.15*10^2)</f>
        <v>1.1760912590556813</v>
      </c>
    </row>
    <row r="90" spans="1:6" x14ac:dyDescent="0.25">
      <c r="A90" s="13">
        <v>13126</v>
      </c>
      <c r="B90" s="13" t="s">
        <v>1</v>
      </c>
      <c r="C90" s="13" t="s">
        <v>40</v>
      </c>
      <c r="D90" s="13" t="s">
        <v>41</v>
      </c>
      <c r="E90" s="14">
        <v>1.5</v>
      </c>
      <c r="F90" s="18">
        <f>LOG10(0.5*10^2)</f>
        <v>1.6989700043360187</v>
      </c>
    </row>
    <row r="91" spans="1:6" x14ac:dyDescent="0.25">
      <c r="A91" s="13">
        <v>13126</v>
      </c>
      <c r="B91" s="13" t="s">
        <v>2</v>
      </c>
      <c r="C91" s="13" t="s">
        <v>40</v>
      </c>
      <c r="D91" s="13" t="s">
        <v>41</v>
      </c>
      <c r="E91" s="14">
        <v>0</v>
      </c>
      <c r="F91" s="18">
        <f>LOG10(4.7*10^5)</f>
        <v>5.6720978579357171</v>
      </c>
    </row>
    <row r="92" spans="1:6" x14ac:dyDescent="0.25">
      <c r="A92" s="13">
        <v>13126</v>
      </c>
      <c r="B92" s="13" t="s">
        <v>2</v>
      </c>
      <c r="C92" s="13" t="s">
        <v>40</v>
      </c>
      <c r="D92" s="13" t="s">
        <v>41</v>
      </c>
      <c r="E92" s="14">
        <v>0.25</v>
      </c>
      <c r="F92" s="18">
        <f>LOG10(1.3*10^4)</f>
        <v>4.1139433523068369</v>
      </c>
    </row>
    <row r="93" spans="1:6" x14ac:dyDescent="0.25">
      <c r="A93" s="13">
        <v>13126</v>
      </c>
      <c r="B93" s="13" t="s">
        <v>2</v>
      </c>
      <c r="C93" s="13" t="s">
        <v>40</v>
      </c>
      <c r="D93" s="13" t="s">
        <v>41</v>
      </c>
      <c r="E93" s="14">
        <v>0.5</v>
      </c>
      <c r="F93" s="18">
        <f>LOG10(3.15*10^2)</f>
        <v>2.4983105537896004</v>
      </c>
    </row>
    <row r="94" spans="1:6" x14ac:dyDescent="0.25">
      <c r="A94" s="13">
        <v>13126</v>
      </c>
      <c r="B94" s="13" t="s">
        <v>2</v>
      </c>
      <c r="C94" s="13" t="s">
        <v>40</v>
      </c>
      <c r="D94" s="13" t="s">
        <v>41</v>
      </c>
      <c r="E94" s="14">
        <v>1</v>
      </c>
      <c r="F94" s="18">
        <f>LOG10(0.15*10^2)</f>
        <v>1.1760912590556813</v>
      </c>
    </row>
    <row r="95" spans="1:6" x14ac:dyDescent="0.25">
      <c r="A95" s="13">
        <v>13126</v>
      </c>
      <c r="B95" s="13" t="s">
        <v>2</v>
      </c>
      <c r="C95" s="13" t="s">
        <v>40</v>
      </c>
      <c r="D95" s="13" t="s">
        <v>41</v>
      </c>
      <c r="E95" s="14">
        <v>1.5</v>
      </c>
      <c r="F95" s="18">
        <f>LOG10(0.15*10^2)</f>
        <v>1.1760912590556813</v>
      </c>
    </row>
    <row r="96" spans="1:6" x14ac:dyDescent="0.25">
      <c r="A96" s="13">
        <v>13126</v>
      </c>
      <c r="B96" s="13" t="s">
        <v>2</v>
      </c>
      <c r="C96" s="13" t="s">
        <v>40</v>
      </c>
      <c r="D96" s="13" t="s">
        <v>41</v>
      </c>
      <c r="E96" s="14">
        <v>2.5</v>
      </c>
      <c r="F96" s="18">
        <f>LOG10(0.35*10^2)</f>
        <v>1.5440680443502757</v>
      </c>
    </row>
    <row r="97" spans="1:6" x14ac:dyDescent="0.25">
      <c r="A97" s="9">
        <v>13126</v>
      </c>
      <c r="B97" s="9" t="s">
        <v>0</v>
      </c>
      <c r="C97" s="19" t="s">
        <v>42</v>
      </c>
      <c r="D97" s="19" t="s">
        <v>41</v>
      </c>
      <c r="E97" s="7">
        <v>0</v>
      </c>
      <c r="F97" s="17">
        <f>LOG10(2.7*10^5)</f>
        <v>5.4313637641589869</v>
      </c>
    </row>
    <row r="98" spans="1:6" x14ac:dyDescent="0.25">
      <c r="A98" s="9">
        <v>13126</v>
      </c>
      <c r="B98" s="9" t="s">
        <v>0</v>
      </c>
      <c r="C98" s="19" t="s">
        <v>42</v>
      </c>
      <c r="D98" s="19" t="s">
        <v>41</v>
      </c>
      <c r="E98" s="7">
        <v>0.25</v>
      </c>
      <c r="F98" s="17">
        <f>LOG10(5.7*10^4)</f>
        <v>4.7558748556724915</v>
      </c>
    </row>
    <row r="99" spans="1:6" x14ac:dyDescent="0.25">
      <c r="A99" s="9">
        <v>13126</v>
      </c>
      <c r="B99" s="9" t="s">
        <v>0</v>
      </c>
      <c r="C99" s="19" t="s">
        <v>42</v>
      </c>
      <c r="D99" s="19" t="s">
        <v>41</v>
      </c>
      <c r="E99" s="7">
        <v>0.5</v>
      </c>
      <c r="F99" s="17">
        <f>LOG10(0.85*10^2)</f>
        <v>1.9294189257142926</v>
      </c>
    </row>
    <row r="100" spans="1:6" x14ac:dyDescent="0.25">
      <c r="A100" s="9">
        <v>13126</v>
      </c>
      <c r="B100" s="9" t="s">
        <v>0</v>
      </c>
      <c r="C100" s="19" t="s">
        <v>42</v>
      </c>
      <c r="D100" s="19" t="s">
        <v>41</v>
      </c>
      <c r="E100" s="7">
        <v>1</v>
      </c>
      <c r="F100" s="17">
        <f>LOG10(1.5*10^2)</f>
        <v>2.1760912590556813</v>
      </c>
    </row>
    <row r="101" spans="1:6" x14ac:dyDescent="0.25">
      <c r="A101" s="9">
        <v>13126</v>
      </c>
      <c r="B101" s="9" t="s">
        <v>0</v>
      </c>
      <c r="C101" s="19" t="s">
        <v>42</v>
      </c>
      <c r="D101" s="19" t="s">
        <v>41</v>
      </c>
      <c r="E101" s="7">
        <v>1.5</v>
      </c>
      <c r="F101" s="17">
        <f>LOG10(1.35*10^2)</f>
        <v>2.1303337684950061</v>
      </c>
    </row>
    <row r="102" spans="1:6" x14ac:dyDescent="0.25">
      <c r="A102" s="9">
        <v>13126</v>
      </c>
      <c r="B102" s="9" t="s">
        <v>0</v>
      </c>
      <c r="C102" s="19" t="s">
        <v>42</v>
      </c>
      <c r="D102" s="19" t="s">
        <v>41</v>
      </c>
      <c r="E102" s="7">
        <v>2.5</v>
      </c>
      <c r="F102" s="17">
        <f>LOG10(0.35*10^2)</f>
        <v>1.5440680443502757</v>
      </c>
    </row>
    <row r="103" spans="1:6" x14ac:dyDescent="0.25">
      <c r="A103" s="9">
        <v>13126</v>
      </c>
      <c r="B103" s="9" t="s">
        <v>1</v>
      </c>
      <c r="C103" s="19" t="s">
        <v>42</v>
      </c>
      <c r="D103" s="19" t="s">
        <v>41</v>
      </c>
      <c r="E103" s="7">
        <v>0</v>
      </c>
      <c r="F103" s="17">
        <f>LOG10(5.3*10^5)</f>
        <v>5.7242758696007892</v>
      </c>
    </row>
    <row r="104" spans="1:6" x14ac:dyDescent="0.25">
      <c r="A104" s="9">
        <v>13126</v>
      </c>
      <c r="B104" s="9" t="s">
        <v>1</v>
      </c>
      <c r="C104" s="19" t="s">
        <v>42</v>
      </c>
      <c r="D104" s="19" t="s">
        <v>41</v>
      </c>
      <c r="E104" s="7">
        <v>0.25</v>
      </c>
      <c r="F104" s="17">
        <f>LOG10(1.7*10^2)</f>
        <v>2.2304489213782741</v>
      </c>
    </row>
    <row r="105" spans="1:6" x14ac:dyDescent="0.25">
      <c r="A105" s="9">
        <v>13126</v>
      </c>
      <c r="B105" s="9" t="s">
        <v>1</v>
      </c>
      <c r="C105" s="19" t="s">
        <v>42</v>
      </c>
      <c r="D105" s="19" t="s">
        <v>41</v>
      </c>
      <c r="E105" s="7">
        <v>0.5</v>
      </c>
      <c r="F105" s="17">
        <f>LOG10(2*10^2)</f>
        <v>2.3010299956639813</v>
      </c>
    </row>
    <row r="106" spans="1:6" x14ac:dyDescent="0.25">
      <c r="A106" s="9">
        <v>13126</v>
      </c>
      <c r="B106" s="9" t="s">
        <v>1</v>
      </c>
      <c r="C106" s="19" t="s">
        <v>42</v>
      </c>
      <c r="D106" s="19" t="s">
        <v>41</v>
      </c>
      <c r="E106" s="7">
        <v>1</v>
      </c>
      <c r="F106" s="17">
        <f>LOG10(7.15*10^2)</f>
        <v>2.8543060418010806</v>
      </c>
    </row>
    <row r="107" spans="1:6" x14ac:dyDescent="0.25">
      <c r="A107" s="9">
        <v>13126</v>
      </c>
      <c r="B107" s="9" t="s">
        <v>1</v>
      </c>
      <c r="C107" s="19" t="s">
        <v>42</v>
      </c>
      <c r="D107" s="19" t="s">
        <v>41</v>
      </c>
      <c r="E107" s="7">
        <v>1.5</v>
      </c>
      <c r="F107" s="17">
        <f>LOG10(1.15*10^2)</f>
        <v>2.0606978403536118</v>
      </c>
    </row>
    <row r="108" spans="1:6" x14ac:dyDescent="0.25">
      <c r="A108" s="9">
        <v>13126</v>
      </c>
      <c r="B108" s="9" t="s">
        <v>1</v>
      </c>
      <c r="C108" s="19" t="s">
        <v>42</v>
      </c>
      <c r="D108" s="19" t="s">
        <v>41</v>
      </c>
      <c r="E108" s="7">
        <v>2</v>
      </c>
      <c r="F108" s="17">
        <f>LOG10(0.5*10^2)</f>
        <v>1.6989700043360187</v>
      </c>
    </row>
    <row r="109" spans="1:6" x14ac:dyDescent="0.25">
      <c r="A109" s="9">
        <v>13126</v>
      </c>
      <c r="B109" s="9" t="s">
        <v>1</v>
      </c>
      <c r="C109" s="19" t="s">
        <v>42</v>
      </c>
      <c r="D109" s="19" t="s">
        <v>41</v>
      </c>
      <c r="E109" s="7">
        <v>2.5</v>
      </c>
      <c r="F109" s="17">
        <f>LOG10(2.5*10^2)</f>
        <v>2.3979400086720375</v>
      </c>
    </row>
    <row r="110" spans="1:6" x14ac:dyDescent="0.25">
      <c r="A110" s="9">
        <v>13126</v>
      </c>
      <c r="B110" s="9" t="s">
        <v>2</v>
      </c>
      <c r="C110" s="19" t="s">
        <v>42</v>
      </c>
      <c r="D110" s="19" t="s">
        <v>41</v>
      </c>
      <c r="E110" s="7">
        <v>0</v>
      </c>
      <c r="F110" s="17">
        <f>LOG10(6.7*10^5)</f>
        <v>5.826074802700826</v>
      </c>
    </row>
    <row r="111" spans="1:6" x14ac:dyDescent="0.25">
      <c r="A111" s="9">
        <v>13126</v>
      </c>
      <c r="B111" s="9" t="s">
        <v>2</v>
      </c>
      <c r="C111" s="19" t="s">
        <v>42</v>
      </c>
      <c r="D111" s="19" t="s">
        <v>41</v>
      </c>
      <c r="E111" s="7">
        <v>0.25</v>
      </c>
      <c r="F111" s="17">
        <f>LOG10(1.23*10^3)</f>
        <v>3.0899051114393981</v>
      </c>
    </row>
    <row r="112" spans="1:6" x14ac:dyDescent="0.25">
      <c r="A112" s="9">
        <v>13126</v>
      </c>
      <c r="B112" s="9" t="s">
        <v>2</v>
      </c>
      <c r="C112" s="19" t="s">
        <v>42</v>
      </c>
      <c r="D112" s="19" t="s">
        <v>41</v>
      </c>
      <c r="E112" s="7">
        <v>0.5</v>
      </c>
      <c r="F112" s="17">
        <f>LOG10(2.85*10^2)</f>
        <v>2.4548448600085102</v>
      </c>
    </row>
    <row r="113" spans="1:6" x14ac:dyDescent="0.25">
      <c r="A113" s="9">
        <v>13126</v>
      </c>
      <c r="B113" s="9" t="s">
        <v>2</v>
      </c>
      <c r="C113" s="19" t="s">
        <v>42</v>
      </c>
      <c r="D113" s="19" t="s">
        <v>41</v>
      </c>
      <c r="E113" s="7">
        <v>1</v>
      </c>
      <c r="F113" s="17">
        <f>LOG10(0.5*10^2)</f>
        <v>1.6989700043360187</v>
      </c>
    </row>
    <row r="114" spans="1:6" x14ac:dyDescent="0.25">
      <c r="A114" s="9">
        <v>13126</v>
      </c>
      <c r="B114" s="9" t="s">
        <v>2</v>
      </c>
      <c r="C114" s="19" t="s">
        <v>42</v>
      </c>
      <c r="D114" s="19" t="s">
        <v>41</v>
      </c>
      <c r="E114" s="7">
        <v>1.5</v>
      </c>
      <c r="F114" s="17">
        <f>LOG10(0.35*10^2)</f>
        <v>1.5440680443502757</v>
      </c>
    </row>
    <row r="115" spans="1:6" x14ac:dyDescent="0.25">
      <c r="A115" s="9">
        <v>13136</v>
      </c>
      <c r="B115" s="9" t="s">
        <v>0</v>
      </c>
      <c r="C115" s="19" t="s">
        <v>40</v>
      </c>
      <c r="D115" s="19" t="s">
        <v>41</v>
      </c>
      <c r="E115" s="7">
        <v>0</v>
      </c>
      <c r="F115" s="17">
        <f>LOG10(2.3*10^5)</f>
        <v>5.3617278360175931</v>
      </c>
    </row>
    <row r="116" spans="1:6" x14ac:dyDescent="0.25">
      <c r="A116" s="9">
        <v>13136</v>
      </c>
      <c r="B116" s="9" t="s">
        <v>0</v>
      </c>
      <c r="C116" s="19" t="s">
        <v>40</v>
      </c>
      <c r="D116" s="19" t="s">
        <v>41</v>
      </c>
      <c r="E116" s="7">
        <v>0.25</v>
      </c>
      <c r="F116" s="17">
        <f>LOG10(6.3*10^3)</f>
        <v>3.7993405494535817</v>
      </c>
    </row>
    <row r="117" spans="1:6" x14ac:dyDescent="0.25">
      <c r="A117" s="9">
        <v>13136</v>
      </c>
      <c r="B117" s="9" t="s">
        <v>0</v>
      </c>
      <c r="C117" s="19" t="s">
        <v>40</v>
      </c>
      <c r="D117" s="19" t="s">
        <v>41</v>
      </c>
      <c r="E117" s="7">
        <v>0.5</v>
      </c>
      <c r="F117" s="17">
        <f>LOG10(5.5*10^2)</f>
        <v>2.7403626894942437</v>
      </c>
    </row>
    <row r="118" spans="1:6" x14ac:dyDescent="0.25">
      <c r="A118" s="9">
        <v>13136</v>
      </c>
      <c r="B118" s="9" t="s">
        <v>0</v>
      </c>
      <c r="C118" s="19" t="s">
        <v>40</v>
      </c>
      <c r="D118" s="19" t="s">
        <v>41</v>
      </c>
      <c r="E118" s="7">
        <v>1</v>
      </c>
      <c r="F118" s="17">
        <f>LOG10(5.35*10^2)</f>
        <v>2.7283537820212285</v>
      </c>
    </row>
    <row r="119" spans="1:6" x14ac:dyDescent="0.25">
      <c r="A119" s="9">
        <v>13136</v>
      </c>
      <c r="B119" s="9" t="s">
        <v>0</v>
      </c>
      <c r="C119" s="19" t="s">
        <v>40</v>
      </c>
      <c r="D119" s="19" t="s">
        <v>41</v>
      </c>
      <c r="E119" s="7">
        <v>1.5</v>
      </c>
      <c r="F119" s="17">
        <f>LOG10(6.65*10^2)</f>
        <v>2.8228216453031045</v>
      </c>
    </row>
    <row r="120" spans="1:6" x14ac:dyDescent="0.25">
      <c r="A120" s="9">
        <v>13136</v>
      </c>
      <c r="B120" s="9" t="s">
        <v>0</v>
      </c>
      <c r="C120" s="19" t="s">
        <v>40</v>
      </c>
      <c r="D120" s="19" t="s">
        <v>41</v>
      </c>
      <c r="E120" s="7">
        <v>2.5</v>
      </c>
      <c r="F120" s="17">
        <f>LOG10(2.5*10^2)</f>
        <v>2.3979400086720375</v>
      </c>
    </row>
    <row r="121" spans="1:6" x14ac:dyDescent="0.25">
      <c r="A121" s="9">
        <v>13136</v>
      </c>
      <c r="B121" s="9" t="s">
        <v>1</v>
      </c>
      <c r="C121" s="19" t="s">
        <v>40</v>
      </c>
      <c r="D121" s="19" t="s">
        <v>41</v>
      </c>
      <c r="E121" s="7">
        <v>0</v>
      </c>
      <c r="F121" s="17">
        <f>LOG10(8*10^5)</f>
        <v>5.9030899869919438</v>
      </c>
    </row>
    <row r="122" spans="1:6" x14ac:dyDescent="0.25">
      <c r="A122" s="9">
        <v>13136</v>
      </c>
      <c r="B122" s="9" t="s">
        <v>1</v>
      </c>
      <c r="C122" s="19" t="s">
        <v>40</v>
      </c>
      <c r="D122" s="19" t="s">
        <v>41</v>
      </c>
      <c r="E122" s="7">
        <v>0.25</v>
      </c>
      <c r="F122" s="17">
        <f>LOG10(9*10^2)</f>
        <v>2.9542425094393248</v>
      </c>
    </row>
    <row r="123" spans="1:6" x14ac:dyDescent="0.25">
      <c r="A123" s="9">
        <v>13136</v>
      </c>
      <c r="B123" s="9" t="s">
        <v>1</v>
      </c>
      <c r="C123" s="19" t="s">
        <v>40</v>
      </c>
      <c r="D123" s="19" t="s">
        <v>41</v>
      </c>
      <c r="E123" s="7">
        <v>0.5</v>
      </c>
      <c r="F123" s="17">
        <f>LOG10(4.85*10^2)</f>
        <v>2.6857417386022635</v>
      </c>
    </row>
    <row r="124" spans="1:6" x14ac:dyDescent="0.25">
      <c r="A124" s="9">
        <v>13136</v>
      </c>
      <c r="B124" s="9" t="s">
        <v>1</v>
      </c>
      <c r="C124" s="19" t="s">
        <v>40</v>
      </c>
      <c r="D124" s="19" t="s">
        <v>41</v>
      </c>
      <c r="E124" s="7">
        <v>1</v>
      </c>
      <c r="F124" s="17">
        <f>LOG10(7.15*10^2)</f>
        <v>2.8543060418010806</v>
      </c>
    </row>
    <row r="125" spans="1:6" x14ac:dyDescent="0.25">
      <c r="A125" s="9">
        <v>13136</v>
      </c>
      <c r="B125" s="9" t="s">
        <v>1</v>
      </c>
      <c r="C125" s="19" t="s">
        <v>40</v>
      </c>
      <c r="D125" s="19" t="s">
        <v>41</v>
      </c>
      <c r="E125" s="7">
        <v>1.5</v>
      </c>
      <c r="F125" s="17">
        <f>LOG10(4*10^2)</f>
        <v>2.6020599913279625</v>
      </c>
    </row>
    <row r="126" spans="1:6" x14ac:dyDescent="0.25">
      <c r="A126" s="9">
        <v>13136</v>
      </c>
      <c r="B126" s="9" t="s">
        <v>1</v>
      </c>
      <c r="C126" s="19" t="s">
        <v>40</v>
      </c>
      <c r="D126" s="19" t="s">
        <v>41</v>
      </c>
      <c r="E126" s="7">
        <v>2</v>
      </c>
      <c r="F126" s="17">
        <f>LOG10(1.15*10^3)</f>
        <v>3.0606978403536118</v>
      </c>
    </row>
    <row r="127" spans="1:6" x14ac:dyDescent="0.25">
      <c r="A127" s="9">
        <v>13136</v>
      </c>
      <c r="B127" s="9" t="s">
        <v>1</v>
      </c>
      <c r="C127" s="19" t="s">
        <v>40</v>
      </c>
      <c r="D127" s="19" t="s">
        <v>41</v>
      </c>
      <c r="E127" s="7">
        <v>2.5</v>
      </c>
      <c r="F127" s="17">
        <f>LOG10(0.5*10^2)</f>
        <v>1.6989700043360187</v>
      </c>
    </row>
    <row r="128" spans="1:6" x14ac:dyDescent="0.25">
      <c r="A128" s="9">
        <v>13136</v>
      </c>
      <c r="B128" s="9" t="s">
        <v>2</v>
      </c>
      <c r="C128" s="19" t="s">
        <v>40</v>
      </c>
      <c r="D128" s="19" t="s">
        <v>41</v>
      </c>
      <c r="E128" s="7">
        <v>0</v>
      </c>
      <c r="F128" s="17">
        <f>LOG10(2.1*10^5)</f>
        <v>5.3222192947339195</v>
      </c>
    </row>
    <row r="129" spans="1:6" x14ac:dyDescent="0.25">
      <c r="A129" s="9">
        <v>13136</v>
      </c>
      <c r="B129" s="9" t="s">
        <v>2</v>
      </c>
      <c r="C129" s="19" t="s">
        <v>40</v>
      </c>
      <c r="D129" s="19" t="s">
        <v>41</v>
      </c>
      <c r="E129" s="7">
        <v>0.25</v>
      </c>
      <c r="F129" s="17">
        <f>LOG10(4.3*10^3)</f>
        <v>3.6334684555795866</v>
      </c>
    </row>
    <row r="130" spans="1:6" x14ac:dyDescent="0.25">
      <c r="A130" s="9">
        <v>13136</v>
      </c>
      <c r="B130" s="9" t="s">
        <v>2</v>
      </c>
      <c r="C130" s="19" t="s">
        <v>40</v>
      </c>
      <c r="D130" s="19" t="s">
        <v>41</v>
      </c>
      <c r="E130" s="7">
        <v>0.5</v>
      </c>
      <c r="F130" s="17">
        <f>LOG10(3.35*10^2)</f>
        <v>2.5250448070368452</v>
      </c>
    </row>
    <row r="131" spans="1:6" x14ac:dyDescent="0.25">
      <c r="A131" s="9">
        <v>13136</v>
      </c>
      <c r="B131" s="9" t="s">
        <v>2</v>
      </c>
      <c r="C131" s="19" t="s">
        <v>40</v>
      </c>
      <c r="D131" s="19" t="s">
        <v>41</v>
      </c>
      <c r="E131" s="7">
        <v>1</v>
      </c>
      <c r="F131" s="17">
        <f>LOG10(6.15*10^2)</f>
        <v>2.7888751157754168</v>
      </c>
    </row>
    <row r="132" spans="1:6" x14ac:dyDescent="0.25">
      <c r="A132" s="9">
        <v>13136</v>
      </c>
      <c r="B132" s="9" t="s">
        <v>2</v>
      </c>
      <c r="C132" s="19" t="s">
        <v>40</v>
      </c>
      <c r="D132" s="19" t="s">
        <v>41</v>
      </c>
      <c r="E132" s="7">
        <v>1.5</v>
      </c>
      <c r="F132" s="17">
        <f>LOG10(5.65*10^2)</f>
        <v>2.7520484478194387</v>
      </c>
    </row>
    <row r="133" spans="1:6" x14ac:dyDescent="0.25">
      <c r="A133" s="9">
        <v>13136</v>
      </c>
      <c r="B133" s="9" t="s">
        <v>2</v>
      </c>
      <c r="C133" s="19" t="s">
        <v>40</v>
      </c>
      <c r="D133" s="19" t="s">
        <v>41</v>
      </c>
      <c r="E133" s="7">
        <v>2</v>
      </c>
      <c r="F133" s="17">
        <f>LOG10(1.65*10^2)</f>
        <v>2.2174839442139063</v>
      </c>
    </row>
    <row r="134" spans="1:6" x14ac:dyDescent="0.25">
      <c r="A134" s="9">
        <v>13136</v>
      </c>
      <c r="B134" s="9" t="s">
        <v>2</v>
      </c>
      <c r="C134" s="19" t="s">
        <v>40</v>
      </c>
      <c r="D134" s="19" t="s">
        <v>41</v>
      </c>
      <c r="E134" s="7">
        <v>2.5</v>
      </c>
      <c r="F134" s="17">
        <f>LOG10(4.15*10^2)</f>
        <v>2.6180480967120929</v>
      </c>
    </row>
    <row r="135" spans="1:6" x14ac:dyDescent="0.25">
      <c r="A135" s="9">
        <v>13136</v>
      </c>
      <c r="B135" s="9" t="s">
        <v>0</v>
      </c>
      <c r="C135" s="19" t="s">
        <v>42</v>
      </c>
      <c r="D135" s="19" t="s">
        <v>41</v>
      </c>
      <c r="E135" s="7">
        <v>0</v>
      </c>
      <c r="F135" s="17">
        <f>LOG10(3.7*10^5)</f>
        <v>5.568201724066995</v>
      </c>
    </row>
    <row r="136" spans="1:6" x14ac:dyDescent="0.25">
      <c r="A136" s="9">
        <v>13136</v>
      </c>
      <c r="B136" s="9" t="s">
        <v>0</v>
      </c>
      <c r="C136" s="19" t="s">
        <v>42</v>
      </c>
      <c r="D136" s="19" t="s">
        <v>41</v>
      </c>
      <c r="E136" s="7">
        <v>0.25</v>
      </c>
      <c r="F136" s="17">
        <f>LOG10(7*10^2)</f>
        <v>2.8450980400142569</v>
      </c>
    </row>
    <row r="137" spans="1:6" x14ac:dyDescent="0.25">
      <c r="A137" s="9">
        <v>13136</v>
      </c>
      <c r="B137" s="9" t="s">
        <v>0</v>
      </c>
      <c r="C137" s="19" t="s">
        <v>42</v>
      </c>
      <c r="D137" s="19" t="s">
        <v>41</v>
      </c>
      <c r="E137" s="7">
        <v>0.5</v>
      </c>
      <c r="F137" s="17">
        <f>LOG10(3.65*10^2)</f>
        <v>2.5622928644564746</v>
      </c>
    </row>
    <row r="138" spans="1:6" x14ac:dyDescent="0.25">
      <c r="A138" s="9">
        <v>13136</v>
      </c>
      <c r="B138" s="9" t="s">
        <v>0</v>
      </c>
      <c r="C138" s="19" t="s">
        <v>42</v>
      </c>
      <c r="D138" s="19" t="s">
        <v>41</v>
      </c>
      <c r="E138" s="7">
        <v>1</v>
      </c>
      <c r="F138" s="17">
        <f>LOG10(1.65*10^2)</f>
        <v>2.2174839442139063</v>
      </c>
    </row>
    <row r="139" spans="1:6" x14ac:dyDescent="0.25">
      <c r="A139" s="9">
        <v>13136</v>
      </c>
      <c r="B139" s="9" t="s">
        <v>0</v>
      </c>
      <c r="C139" s="19" t="s">
        <v>42</v>
      </c>
      <c r="D139" s="19" t="s">
        <v>41</v>
      </c>
      <c r="E139" s="7">
        <v>2</v>
      </c>
      <c r="F139" s="17">
        <f>LOG10(3.85*10^2)</f>
        <v>2.5854607295085006</v>
      </c>
    </row>
    <row r="140" spans="1:6" x14ac:dyDescent="0.25">
      <c r="A140" s="9">
        <v>13136</v>
      </c>
      <c r="B140" s="9" t="s">
        <v>1</v>
      </c>
      <c r="C140" s="19" t="s">
        <v>42</v>
      </c>
      <c r="D140" s="19" t="s">
        <v>41</v>
      </c>
      <c r="E140" s="7">
        <v>0</v>
      </c>
      <c r="F140" s="17">
        <f>LOG10(5.7*10^5)</f>
        <v>5.7558748556724915</v>
      </c>
    </row>
    <row r="141" spans="1:6" x14ac:dyDescent="0.25">
      <c r="A141" s="9">
        <v>13136</v>
      </c>
      <c r="B141" s="9" t="s">
        <v>1</v>
      </c>
      <c r="C141" s="19" t="s">
        <v>42</v>
      </c>
      <c r="D141" s="19" t="s">
        <v>41</v>
      </c>
      <c r="E141" s="7">
        <v>0.25</v>
      </c>
      <c r="F141" s="17">
        <f>LOG10(9.3*10^2)</f>
        <v>2.9684829485539352</v>
      </c>
    </row>
    <row r="142" spans="1:6" x14ac:dyDescent="0.25">
      <c r="A142" s="9">
        <v>13136</v>
      </c>
      <c r="B142" s="9" t="s">
        <v>1</v>
      </c>
      <c r="C142" s="19" t="s">
        <v>42</v>
      </c>
      <c r="D142" s="19" t="s">
        <v>41</v>
      </c>
      <c r="E142" s="7">
        <v>0.5</v>
      </c>
      <c r="F142" s="17">
        <f>LOG10(4.85*10^2)</f>
        <v>2.6857417386022635</v>
      </c>
    </row>
    <row r="143" spans="1:6" x14ac:dyDescent="0.25">
      <c r="A143" s="9">
        <v>13136</v>
      </c>
      <c r="B143" s="9" t="s">
        <v>1</v>
      </c>
      <c r="C143" s="19" t="s">
        <v>42</v>
      </c>
      <c r="D143" s="19" t="s">
        <v>41</v>
      </c>
      <c r="E143" s="7">
        <v>1</v>
      </c>
      <c r="F143" s="17">
        <f>LOG10(3.65*10^3)</f>
        <v>3.5622928644564746</v>
      </c>
    </row>
    <row r="144" spans="1:6" x14ac:dyDescent="0.25">
      <c r="A144" s="9">
        <v>13136</v>
      </c>
      <c r="B144" s="9" t="s">
        <v>1</v>
      </c>
      <c r="C144" s="19" t="s">
        <v>42</v>
      </c>
      <c r="D144" s="19" t="s">
        <v>41</v>
      </c>
      <c r="E144" s="7">
        <v>1.5</v>
      </c>
      <c r="F144" s="17">
        <f>LOG10(3.5*10^3)</f>
        <v>3.5440680443502757</v>
      </c>
    </row>
    <row r="145" spans="1:6" x14ac:dyDescent="0.25">
      <c r="A145" s="9">
        <v>13136</v>
      </c>
      <c r="B145" s="9" t="s">
        <v>1</v>
      </c>
      <c r="C145" s="19" t="s">
        <v>42</v>
      </c>
      <c r="D145" s="19" t="s">
        <v>41</v>
      </c>
      <c r="E145" s="7">
        <v>2</v>
      </c>
      <c r="F145" s="17">
        <f>LOG10(1*10^2)</f>
        <v>2</v>
      </c>
    </row>
    <row r="146" spans="1:6" x14ac:dyDescent="0.25">
      <c r="A146" s="9">
        <v>13136</v>
      </c>
      <c r="B146" s="9" t="s">
        <v>1</v>
      </c>
      <c r="C146" s="19" t="s">
        <v>42</v>
      </c>
      <c r="D146" s="19" t="s">
        <v>41</v>
      </c>
      <c r="E146" s="7">
        <v>2.5</v>
      </c>
      <c r="F146" s="17">
        <f>LOG10(0.85*10^2)</f>
        <v>1.9294189257142926</v>
      </c>
    </row>
    <row r="147" spans="1:6" x14ac:dyDescent="0.25">
      <c r="A147" s="9">
        <v>13136</v>
      </c>
      <c r="B147" s="9" t="s">
        <v>2</v>
      </c>
      <c r="C147" s="19" t="s">
        <v>42</v>
      </c>
      <c r="D147" s="19" t="s">
        <v>41</v>
      </c>
      <c r="E147" s="7">
        <v>0</v>
      </c>
      <c r="F147" s="17">
        <f>LOG10(1.77*10^5)</f>
        <v>5.2479732663618064</v>
      </c>
    </row>
    <row r="148" spans="1:6" x14ac:dyDescent="0.25">
      <c r="A148" s="9">
        <v>13136</v>
      </c>
      <c r="B148" s="9" t="s">
        <v>2</v>
      </c>
      <c r="C148" s="19" t="s">
        <v>42</v>
      </c>
      <c r="D148" s="19" t="s">
        <v>41</v>
      </c>
      <c r="E148" s="7">
        <v>0.25</v>
      </c>
      <c r="F148" s="17">
        <f>LOG10(1.83*10^3)</f>
        <v>3.2624510897304293</v>
      </c>
    </row>
    <row r="149" spans="1:6" x14ac:dyDescent="0.25">
      <c r="A149" s="9">
        <v>13136</v>
      </c>
      <c r="B149" s="9" t="s">
        <v>2</v>
      </c>
      <c r="C149" s="19" t="s">
        <v>42</v>
      </c>
      <c r="D149" s="19" t="s">
        <v>41</v>
      </c>
      <c r="E149" s="7">
        <v>0.5</v>
      </c>
      <c r="F149" s="17">
        <f>LOG10(1.25*10^3)</f>
        <v>3.0969100130080562</v>
      </c>
    </row>
    <row r="150" spans="1:6" x14ac:dyDescent="0.25">
      <c r="A150" s="9">
        <v>13136</v>
      </c>
      <c r="B150" s="9" t="s">
        <v>2</v>
      </c>
      <c r="C150" s="19" t="s">
        <v>42</v>
      </c>
      <c r="D150" s="19" t="s">
        <v>41</v>
      </c>
      <c r="E150" s="7">
        <v>1</v>
      </c>
      <c r="F150" s="17">
        <f>LOG10(3.35*10^2)</f>
        <v>2.5250448070368452</v>
      </c>
    </row>
    <row r="151" spans="1:6" x14ac:dyDescent="0.25">
      <c r="A151" s="9">
        <v>13136</v>
      </c>
      <c r="B151" s="9" t="s">
        <v>2</v>
      </c>
      <c r="C151" s="19" t="s">
        <v>42</v>
      </c>
      <c r="D151" s="19" t="s">
        <v>41</v>
      </c>
      <c r="E151" s="7">
        <v>1.5</v>
      </c>
      <c r="F151" s="17">
        <f>LOG10(3.5*10^2)</f>
        <v>2.5440680443502757</v>
      </c>
    </row>
    <row r="152" spans="1:6" x14ac:dyDescent="0.25">
      <c r="A152" s="9">
        <v>13136</v>
      </c>
      <c r="B152" s="9" t="s">
        <v>2</v>
      </c>
      <c r="C152" s="19" t="s">
        <v>42</v>
      </c>
      <c r="D152" s="19" t="s">
        <v>41</v>
      </c>
      <c r="E152" s="7">
        <v>2.5</v>
      </c>
      <c r="F152" s="17">
        <f>LOG10(4.15*10^2)</f>
        <v>2.6180480967120929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7"/>
  <sheetViews>
    <sheetView zoomScale="80" zoomScaleNormal="80" workbookViewId="0">
      <selection activeCell="A27" sqref="A27"/>
    </sheetView>
  </sheetViews>
  <sheetFormatPr defaultRowHeight="12.75" x14ac:dyDescent="0.2"/>
  <cols>
    <col min="1" max="1" width="9.140625" style="2"/>
    <col min="2" max="3" width="9.85546875" style="2" customWidth="1"/>
    <col min="4" max="4" width="9.140625" style="2"/>
    <col min="5" max="5" width="9.140625" style="9"/>
    <col min="6" max="6" width="13.28515625" style="9" bestFit="1" customWidth="1"/>
    <col min="7" max="16384" width="9.140625" style="9"/>
  </cols>
  <sheetData>
    <row r="1" spans="1:33" ht="24" customHeight="1" x14ac:dyDescent="0.2">
      <c r="A1" s="4" t="s">
        <v>6</v>
      </c>
      <c r="B1" s="5" t="s">
        <v>7</v>
      </c>
      <c r="C1" s="5" t="s">
        <v>8</v>
      </c>
      <c r="D1" s="6" t="s">
        <v>9</v>
      </c>
      <c r="E1" s="7"/>
      <c r="F1" s="8" t="s">
        <v>11</v>
      </c>
      <c r="G1" s="8" t="s">
        <v>12</v>
      </c>
      <c r="H1" s="8" t="s">
        <v>18</v>
      </c>
      <c r="I1" s="7"/>
      <c r="K1" s="7"/>
      <c r="L1" s="7"/>
      <c r="M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</row>
    <row r="2" spans="1:33" x14ac:dyDescent="0.2">
      <c r="A2" s="1">
        <v>0</v>
      </c>
      <c r="B2" s="1">
        <v>5.4517864355242907</v>
      </c>
      <c r="C2" s="1">
        <f t="shared" ref="C2:C18" si="0" xml:space="preserve"> LOG((10^$G$5 - 10^$G$4) * EXP(-$G$3 *A2 )  + 10^$G$4)</f>
        <v>5.4650501960919069</v>
      </c>
      <c r="D2" s="1">
        <f t="shared" ref="D2:D18" si="1" xml:space="preserve"> (B2 - C2)^2</f>
        <v>1.7592734439505161E-4</v>
      </c>
      <c r="E2" s="7"/>
      <c r="F2" s="7"/>
      <c r="G2" s="17"/>
      <c r="H2" s="17"/>
      <c r="I2" s="7"/>
      <c r="J2" s="7"/>
      <c r="K2" s="7"/>
      <c r="L2" s="11" t="s">
        <v>19</v>
      </c>
      <c r="M2" s="17">
        <v>0.28370763135371824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3" x14ac:dyDescent="0.2">
      <c r="A3" s="1">
        <v>0.25</v>
      </c>
      <c r="B3" s="1">
        <v>2.4771212547196626</v>
      </c>
      <c r="C3" s="1">
        <f t="shared" si="0"/>
        <v>3.447110759217078</v>
      </c>
      <c r="D3" s="1">
        <f t="shared" si="1"/>
        <v>0.94087963883514147</v>
      </c>
      <c r="E3" s="7"/>
      <c r="F3" s="7" t="s">
        <v>13</v>
      </c>
      <c r="G3" s="17">
        <v>18.642657313806364</v>
      </c>
      <c r="H3" s="17">
        <v>3.1981224875730088</v>
      </c>
      <c r="I3" s="7"/>
      <c r="J3" s="7"/>
      <c r="K3" s="7"/>
      <c r="L3" s="11" t="s">
        <v>22</v>
      </c>
      <c r="M3" s="17">
        <f>SQRT(M2)</f>
        <v>0.53264212314997983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</row>
    <row r="4" spans="1:33" x14ac:dyDescent="0.2">
      <c r="A4" s="1">
        <v>0.5</v>
      </c>
      <c r="B4" s="1">
        <v>1.1760912590556813</v>
      </c>
      <c r="C4" s="1">
        <f t="shared" si="0"/>
        <v>1.8190477455760674</v>
      </c>
      <c r="D4" s="1">
        <f t="shared" si="1"/>
        <v>0.41339304355863937</v>
      </c>
      <c r="E4" s="7"/>
      <c r="F4" s="7" t="s">
        <v>35</v>
      </c>
      <c r="G4" s="17">
        <v>1.6000542621509544</v>
      </c>
      <c r="H4" s="17">
        <v>0.18180337111001196</v>
      </c>
      <c r="I4" s="7"/>
      <c r="J4" s="7"/>
      <c r="K4" s="7"/>
      <c r="L4" s="11" t="s">
        <v>20</v>
      </c>
      <c r="M4" s="17">
        <v>0.90309012233902075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</row>
    <row r="5" spans="1:33" x14ac:dyDescent="0.2">
      <c r="A5" s="1">
        <v>1</v>
      </c>
      <c r="B5" s="1">
        <v>2.0606978403536118</v>
      </c>
      <c r="C5" s="1">
        <f t="shared" si="0"/>
        <v>1.6000797483479106</v>
      </c>
      <c r="D5" s="1">
        <f t="shared" si="1"/>
        <v>0.21216902668297266</v>
      </c>
      <c r="E5" s="7"/>
      <c r="F5" s="7" t="s">
        <v>14</v>
      </c>
      <c r="G5" s="17">
        <v>5.4650501960919069</v>
      </c>
      <c r="H5" s="17">
        <v>0.29478695867509169</v>
      </c>
      <c r="I5" s="7"/>
      <c r="J5" s="7"/>
      <c r="K5" s="7"/>
      <c r="L5" s="11" t="s">
        <v>21</v>
      </c>
      <c r="M5" s="17">
        <v>0.88924585410173795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</row>
    <row r="6" spans="1:33" x14ac:dyDescent="0.2">
      <c r="A6" s="1">
        <v>1.5</v>
      </c>
      <c r="B6" s="1">
        <v>1.5440680443502757</v>
      </c>
      <c r="C6" s="1">
        <f t="shared" si="0"/>
        <v>1.6000542644319067</v>
      </c>
      <c r="D6" s="1">
        <f t="shared" si="1"/>
        <v>3.1344568390288233E-3</v>
      </c>
      <c r="E6" s="7"/>
      <c r="F6" s="7"/>
      <c r="G6" s="7"/>
      <c r="H6" s="7"/>
      <c r="I6" s="7"/>
      <c r="J6" s="7"/>
      <c r="K6" s="7"/>
      <c r="L6" s="7"/>
      <c r="M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x14ac:dyDescent="0.2">
      <c r="A7" s="1">
        <v>2</v>
      </c>
      <c r="B7" s="1">
        <v>1.9294189257142926</v>
      </c>
      <c r="C7" s="1">
        <f t="shared" si="0"/>
        <v>1.6000542621511586</v>
      </c>
      <c r="D7" s="1">
        <f t="shared" si="1"/>
        <v>0.10848108160405644</v>
      </c>
      <c r="E7" s="7"/>
      <c r="F7" s="8" t="s">
        <v>23</v>
      </c>
      <c r="G7" s="7"/>
      <c r="H7" s="7"/>
      <c r="I7" s="7"/>
      <c r="J7" s="7"/>
      <c r="K7" s="7"/>
      <c r="L7" s="7"/>
      <c r="M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</row>
    <row r="8" spans="1:33" x14ac:dyDescent="0.2">
      <c r="A8" s="1">
        <v>0</v>
      </c>
      <c r="B8" s="1">
        <v>5.6020599913279625</v>
      </c>
      <c r="C8" s="1">
        <f t="shared" si="0"/>
        <v>5.4650501960919069</v>
      </c>
      <c r="D8" s="1">
        <f t="shared" si="1"/>
        <v>1.8771683990625888E-2</v>
      </c>
      <c r="E8" s="7"/>
      <c r="F8" s="7" t="s">
        <v>36</v>
      </c>
      <c r="G8" s="7"/>
      <c r="H8" s="7"/>
      <c r="I8" s="7"/>
      <c r="J8" s="7"/>
      <c r="K8" s="7"/>
      <c r="L8" s="7"/>
      <c r="M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</row>
    <row r="9" spans="1:33" x14ac:dyDescent="0.2">
      <c r="A9" s="1">
        <v>0.25</v>
      </c>
      <c r="B9" s="1">
        <v>3.0791812460476247</v>
      </c>
      <c r="C9" s="1">
        <f t="shared" si="0"/>
        <v>3.447110759217078</v>
      </c>
      <c r="D9" s="1">
        <f t="shared" si="1"/>
        <v>0.13537212666111093</v>
      </c>
      <c r="E9" s="7"/>
      <c r="F9" s="8" t="s">
        <v>25</v>
      </c>
      <c r="G9" s="7"/>
      <c r="H9" s="7"/>
      <c r="I9" s="7"/>
      <c r="J9" s="7"/>
      <c r="K9" s="7"/>
      <c r="L9" s="7"/>
      <c r="M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</row>
    <row r="10" spans="1:33" x14ac:dyDescent="0.2">
      <c r="A10" s="1">
        <v>0.5</v>
      </c>
      <c r="B10" s="1">
        <v>2.6180480967120929</v>
      </c>
      <c r="C10" s="1">
        <f t="shared" si="0"/>
        <v>1.8190477455760674</v>
      </c>
      <c r="D10" s="1">
        <f t="shared" si="1"/>
        <v>0.63840156111549207</v>
      </c>
      <c r="E10" s="7"/>
      <c r="F10" s="7" t="s">
        <v>37</v>
      </c>
      <c r="G10" s="7"/>
      <c r="H10" s="7"/>
      <c r="I10" s="7"/>
      <c r="J10" s="7"/>
      <c r="K10" s="7"/>
      <c r="L10" s="7"/>
      <c r="M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</row>
    <row r="11" spans="1:33" x14ac:dyDescent="0.2">
      <c r="A11" s="1">
        <v>1</v>
      </c>
      <c r="B11" s="1">
        <v>1.1760912590556813</v>
      </c>
      <c r="C11" s="1">
        <f t="shared" si="0"/>
        <v>1.6000797483479106</v>
      </c>
      <c r="D11" s="1">
        <f t="shared" si="1"/>
        <v>0.17976623905230676</v>
      </c>
      <c r="E11" s="7"/>
      <c r="F11" s="8" t="s">
        <v>26</v>
      </c>
      <c r="G11" s="7"/>
      <c r="H11" s="7"/>
      <c r="I11" s="7"/>
      <c r="J11" s="7"/>
      <c r="K11" s="7"/>
      <c r="L11" s="7"/>
      <c r="M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</row>
    <row r="12" spans="1:33" x14ac:dyDescent="0.2">
      <c r="A12" s="1">
        <v>1.5</v>
      </c>
      <c r="B12" s="1">
        <v>1.6989700043360187</v>
      </c>
      <c r="C12" s="1">
        <f t="shared" si="0"/>
        <v>1.6000542644319067</v>
      </c>
      <c r="D12" s="1">
        <f t="shared" si="1"/>
        <v>9.7843236007779475E-3</v>
      </c>
      <c r="E12" s="7"/>
      <c r="F12" s="22" t="s">
        <v>27</v>
      </c>
      <c r="G12" s="23"/>
      <c r="H12" s="23"/>
      <c r="I12" s="23"/>
      <c r="J12" s="23"/>
      <c r="K12" s="23"/>
      <c r="L12" s="23"/>
      <c r="M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</row>
    <row r="13" spans="1:33" x14ac:dyDescent="0.2">
      <c r="A13" s="1">
        <v>0</v>
      </c>
      <c r="B13" s="1">
        <v>5.6720978579357171</v>
      </c>
      <c r="C13" s="1">
        <f t="shared" si="0"/>
        <v>5.4650501960919069</v>
      </c>
      <c r="D13" s="1">
        <f t="shared" si="1"/>
        <v>4.2868734274988773E-2</v>
      </c>
      <c r="E13" s="7"/>
      <c r="F13" s="23"/>
      <c r="G13" s="23"/>
      <c r="H13" s="23"/>
      <c r="I13" s="23"/>
      <c r="J13" s="23"/>
      <c r="K13" s="23"/>
      <c r="L13" s="23"/>
      <c r="M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</row>
    <row r="14" spans="1:33" x14ac:dyDescent="0.2">
      <c r="A14" s="1">
        <v>0.25</v>
      </c>
      <c r="B14" s="1">
        <v>4.1139433523068369</v>
      </c>
      <c r="C14" s="1">
        <f t="shared" si="0"/>
        <v>3.447110759217078</v>
      </c>
      <c r="D14" s="1">
        <f t="shared" si="1"/>
        <v>0.44466570720681203</v>
      </c>
      <c r="E14" s="7"/>
      <c r="F14" s="23"/>
      <c r="G14" s="23"/>
      <c r="H14" s="23"/>
      <c r="I14" s="23"/>
      <c r="J14" s="23"/>
      <c r="K14" s="23"/>
      <c r="L14" s="23"/>
      <c r="M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</row>
    <row r="15" spans="1:33" x14ac:dyDescent="0.2">
      <c r="A15" s="1">
        <v>0.5</v>
      </c>
      <c r="B15" s="1">
        <v>2.4983105537896004</v>
      </c>
      <c r="C15" s="1">
        <f t="shared" si="0"/>
        <v>1.8190477455760674</v>
      </c>
      <c r="D15" s="1">
        <f t="shared" si="1"/>
        <v>0.46139796262213495</v>
      </c>
      <c r="E15" s="7"/>
      <c r="F15" s="7"/>
      <c r="G15" s="7"/>
      <c r="H15" s="7"/>
      <c r="I15" s="7"/>
      <c r="J15" s="7"/>
      <c r="K15" s="7"/>
      <c r="L15" s="7"/>
      <c r="M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</row>
    <row r="16" spans="1:33" x14ac:dyDescent="0.2">
      <c r="A16" s="1">
        <v>1</v>
      </c>
      <c r="B16" s="1">
        <v>1.1760912590556813</v>
      </c>
      <c r="C16" s="1">
        <f t="shared" si="0"/>
        <v>1.6000797483479106</v>
      </c>
      <c r="D16" s="1">
        <f t="shared" si="1"/>
        <v>0.17976623905230676</v>
      </c>
      <c r="E16" s="7"/>
      <c r="F16" s="7"/>
      <c r="G16" s="7"/>
      <c r="H16" s="7"/>
      <c r="I16" s="7"/>
      <c r="J16" s="7"/>
      <c r="K16" s="7"/>
      <c r="L16" s="7"/>
      <c r="M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1:33" x14ac:dyDescent="0.2">
      <c r="A17" s="1">
        <v>1.5</v>
      </c>
      <c r="B17" s="1">
        <v>1.1760912590556813</v>
      </c>
      <c r="C17" s="1">
        <f t="shared" si="0"/>
        <v>1.6000542644319067</v>
      </c>
      <c r="D17" s="1">
        <f t="shared" si="1"/>
        <v>0.17974462992764126</v>
      </c>
      <c r="E17" s="7"/>
      <c r="F17" s="7"/>
      <c r="G17" s="7"/>
      <c r="H17" s="7"/>
      <c r="I17" s="7"/>
      <c r="J17" s="7"/>
      <c r="K17" s="7"/>
      <c r="L17" s="7"/>
      <c r="M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</row>
    <row r="18" spans="1:33" x14ac:dyDescent="0.2">
      <c r="A18" s="1">
        <v>2.5</v>
      </c>
      <c r="B18" s="1">
        <v>1.5440680443502757</v>
      </c>
      <c r="C18" s="1">
        <f t="shared" si="0"/>
        <v>1.6000542621509546</v>
      </c>
      <c r="D18" s="1">
        <f t="shared" si="1"/>
        <v>3.134456583625057E-3</v>
      </c>
      <c r="E18" s="7"/>
      <c r="F18" s="7"/>
      <c r="G18" s="7"/>
      <c r="H18" s="7"/>
      <c r="I18" s="7"/>
      <c r="J18" s="7"/>
      <c r="K18" s="7"/>
      <c r="L18" s="7"/>
      <c r="M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</row>
    <row r="19" spans="1:33" x14ac:dyDescent="0.2">
      <c r="A19" s="6" t="s">
        <v>10</v>
      </c>
      <c r="B19" s="1"/>
      <c r="C19" s="1"/>
      <c r="D19" s="1">
        <f>SUM(D2:D18)</f>
        <v>3.9719068389520555</v>
      </c>
      <c r="E19" s="7"/>
      <c r="F19" s="7"/>
      <c r="G19" s="7"/>
      <c r="H19" s="7"/>
      <c r="I19" s="7"/>
      <c r="J19" s="7"/>
      <c r="K19" s="7"/>
      <c r="L19" s="7"/>
      <c r="M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</row>
    <row r="20" spans="1:33" x14ac:dyDescent="0.2">
      <c r="A20" s="1"/>
      <c r="B20" s="1"/>
      <c r="C20" s="1"/>
      <c r="D20" s="1"/>
      <c r="E20" s="7"/>
      <c r="F20" s="7"/>
      <c r="G20" s="7"/>
      <c r="H20" s="7"/>
      <c r="I20" s="7"/>
      <c r="J20" s="7"/>
      <c r="K20" s="7"/>
      <c r="L20" s="7"/>
      <c r="M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</row>
    <row r="21" spans="1:33" x14ac:dyDescent="0.2">
      <c r="A21" s="1"/>
      <c r="B21" s="1"/>
      <c r="C21" s="1"/>
      <c r="D21" s="1"/>
      <c r="E21" s="7"/>
      <c r="F21" s="7"/>
      <c r="G21" s="7"/>
      <c r="H21" s="7"/>
      <c r="I21" s="7"/>
      <c r="J21" s="7"/>
      <c r="K21" s="7"/>
      <c r="L21" s="7"/>
      <c r="M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3" x14ac:dyDescent="0.2">
      <c r="A22" s="1">
        <v>0</v>
      </c>
      <c r="B22" s="1"/>
      <c r="C22" s="3">
        <f xml:space="preserve"> LOG((10^$G$5 - 10^$G$4) * EXP(-$G$3 *A22 )  + 10^$G$4)</f>
        <v>5.4650501960919069</v>
      </c>
      <c r="D22" s="1"/>
      <c r="E22" s="7"/>
      <c r="F22" s="7"/>
      <c r="G22" s="7"/>
      <c r="H22" s="7"/>
      <c r="I22" s="7"/>
      <c r="J22" s="7"/>
      <c r="K22" s="7"/>
      <c r="L22" s="7"/>
      <c r="M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3" x14ac:dyDescent="0.2">
      <c r="A23" s="3">
        <v>2.5000000000000001E-2</v>
      </c>
      <c r="B23" s="3"/>
      <c r="C23" s="3">
        <f t="shared" ref="C23:C86" si="2" xml:space="preserve"> LOG((10^$G$5 - 10^$G$4) * EXP(-$G$3 *A23 )  + 10^$G$4)</f>
        <v>5.2626753002719449</v>
      </c>
      <c r="D23" s="1"/>
      <c r="E23" s="7"/>
      <c r="F23" s="7"/>
      <c r="G23" s="7"/>
      <c r="H23" s="7"/>
      <c r="I23" s="7"/>
      <c r="J23" s="7"/>
      <c r="K23" s="7"/>
      <c r="L23" s="7"/>
      <c r="M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</row>
    <row r="24" spans="1:33" x14ac:dyDescent="0.2">
      <c r="A24" s="3">
        <v>0.05</v>
      </c>
      <c r="B24" s="3"/>
      <c r="C24" s="3">
        <f t="shared" si="2"/>
        <v>5.0603212878529531</v>
      </c>
      <c r="D24" s="1"/>
      <c r="E24" s="7"/>
      <c r="F24" s="7"/>
      <c r="G24" s="7"/>
      <c r="H24" s="7"/>
      <c r="I24" s="7"/>
      <c r="J24" s="7"/>
      <c r="K24" s="7"/>
      <c r="L24" s="7"/>
      <c r="M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</row>
    <row r="25" spans="1:33" x14ac:dyDescent="0.2">
      <c r="A25" s="3">
        <v>7.5000000000000011E-2</v>
      </c>
      <c r="B25" s="3"/>
      <c r="C25" s="3">
        <f t="shared" si="2"/>
        <v>4.8580005485118907</v>
      </c>
      <c r="D25" s="1"/>
      <c r="E25" s="7"/>
      <c r="F25" s="7"/>
      <c r="G25" s="7"/>
      <c r="H25" s="7"/>
      <c r="I25" s="7"/>
      <c r="J25" s="7"/>
      <c r="K25" s="7"/>
      <c r="L25" s="7"/>
      <c r="M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</row>
    <row r="26" spans="1:33" x14ac:dyDescent="0.2">
      <c r="A26" s="3">
        <v>0.1</v>
      </c>
      <c r="B26" s="3"/>
      <c r="C26" s="3">
        <f t="shared" si="2"/>
        <v>4.6557328138865834</v>
      </c>
      <c r="D26" s="1"/>
      <c r="E26" s="7"/>
      <c r="F26" s="7"/>
      <c r="G26" s="7"/>
      <c r="H26" s="7"/>
      <c r="I26" s="7"/>
      <c r="J26" s="7"/>
      <c r="K26" s="7"/>
      <c r="L26" s="7"/>
      <c r="M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</row>
    <row r="27" spans="1:33" x14ac:dyDescent="0.2">
      <c r="A27" s="3">
        <v>0.12364</v>
      </c>
      <c r="B27" s="3"/>
      <c r="C27" s="3">
        <f t="shared" si="2"/>
        <v>4.4645453682534502</v>
      </c>
      <c r="D27" s="1"/>
      <c r="E27" s="7"/>
      <c r="F27" s="7"/>
      <c r="G27" s="7"/>
      <c r="H27" s="7"/>
      <c r="I27" s="7"/>
      <c r="J27" s="7"/>
      <c r="K27" s="7"/>
      <c r="L27" s="7"/>
      <c r="M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</row>
    <row r="28" spans="1:33" x14ac:dyDescent="0.2">
      <c r="A28" s="3">
        <v>0.15</v>
      </c>
      <c r="B28" s="3"/>
      <c r="C28" s="3">
        <f t="shared" si="2"/>
        <v>4.2515005629493663</v>
      </c>
      <c r="D28" s="1"/>
      <c r="E28" s="7"/>
      <c r="F28" s="7"/>
      <c r="G28" s="7"/>
      <c r="H28" s="7"/>
      <c r="I28" s="7"/>
      <c r="J28" s="7"/>
      <c r="K28" s="7"/>
      <c r="L28" s="7"/>
      <c r="M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  <row r="29" spans="1:33" x14ac:dyDescent="0.2">
      <c r="A29" s="3">
        <v>0.17499999999999999</v>
      </c>
      <c r="B29" s="3"/>
      <c r="C29" s="3">
        <f t="shared" si="2"/>
        <v>4.0496654288489413</v>
      </c>
      <c r="D29" s="1"/>
      <c r="E29" s="7"/>
      <c r="F29" s="7"/>
      <c r="G29" s="7"/>
      <c r="H29" s="7"/>
      <c r="I29" s="7"/>
      <c r="J29" s="7"/>
      <c r="K29" s="7"/>
      <c r="L29" s="7"/>
      <c r="M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</row>
    <row r="30" spans="1:33" x14ac:dyDescent="0.2">
      <c r="A30" s="3">
        <v>0.19999999999999998</v>
      </c>
      <c r="B30" s="3"/>
      <c r="C30" s="3">
        <f t="shared" si="2"/>
        <v>3.8481700772658529</v>
      </c>
      <c r="D30" s="1"/>
      <c r="E30" s="7"/>
      <c r="F30" s="7"/>
      <c r="G30" s="7"/>
      <c r="H30" s="7"/>
      <c r="I30" s="7"/>
      <c r="J30" s="7"/>
      <c r="K30" s="7"/>
      <c r="L30" s="7"/>
      <c r="M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</row>
    <row r="31" spans="1:33" x14ac:dyDescent="0.2">
      <c r="A31" s="3">
        <v>0.22499999999999998</v>
      </c>
      <c r="B31" s="3"/>
      <c r="C31" s="3">
        <f t="shared" si="2"/>
        <v>3.6472138413702515</v>
      </c>
      <c r="D31" s="1"/>
      <c r="E31" s="7"/>
      <c r="F31" s="7"/>
      <c r="G31" s="7"/>
      <c r="H31" s="7"/>
      <c r="I31" s="7"/>
      <c r="J31" s="7"/>
      <c r="K31" s="7"/>
      <c r="L31" s="7"/>
      <c r="M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</row>
    <row r="32" spans="1:33" x14ac:dyDescent="0.2">
      <c r="A32" s="3">
        <v>0.24999999999999997</v>
      </c>
      <c r="B32" s="3"/>
      <c r="C32" s="3">
        <f t="shared" si="2"/>
        <v>3.447110759217078</v>
      </c>
      <c r="D32" s="1"/>
      <c r="E32" s="7"/>
      <c r="F32" s="7"/>
      <c r="G32" s="7"/>
      <c r="H32" s="7"/>
      <c r="I32" s="7"/>
      <c r="J32" s="7"/>
      <c r="K32" s="7"/>
      <c r="L32" s="7"/>
      <c r="M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</row>
    <row r="33" spans="1:33" x14ac:dyDescent="0.2">
      <c r="A33" s="3">
        <v>0.27499999999999997</v>
      </c>
      <c r="B33" s="3"/>
      <c r="C33" s="3">
        <f t="shared" si="2"/>
        <v>3.2483522289981241</v>
      </c>
      <c r="D33" s="1"/>
      <c r="E33" s="7"/>
      <c r="F33" s="7"/>
      <c r="G33" s="7"/>
      <c r="H33" s="7"/>
      <c r="I33" s="7"/>
      <c r="J33" s="7"/>
      <c r="K33" s="7"/>
      <c r="L33" s="7"/>
      <c r="M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</row>
    <row r="34" spans="1:33" x14ac:dyDescent="0.2">
      <c r="A34" s="3">
        <v>0.3</v>
      </c>
      <c r="B34" s="3"/>
      <c r="C34" s="3">
        <f t="shared" si="2"/>
        <v>3.0516989501593947</v>
      </c>
      <c r="D34" s="1"/>
      <c r="E34" s="7"/>
      <c r="F34" s="7"/>
      <c r="G34" s="7"/>
      <c r="H34" s="7"/>
      <c r="I34" s="7"/>
      <c r="J34" s="7"/>
      <c r="K34" s="7"/>
      <c r="L34" s="7"/>
      <c r="M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</row>
    <row r="35" spans="1:33" x14ac:dyDescent="0.2">
      <c r="A35" s="3">
        <v>0.32500000000000001</v>
      </c>
      <c r="B35" s="3"/>
      <c r="C35" s="3">
        <f t="shared" si="2"/>
        <v>2.8583087004685939</v>
      </c>
      <c r="D35" s="1"/>
      <c r="E35" s="7"/>
      <c r="F35" s="7"/>
      <c r="G35" s="7"/>
      <c r="H35" s="7"/>
      <c r="I35" s="7"/>
      <c r="J35" s="7"/>
      <c r="K35" s="7"/>
      <c r="L35" s="7"/>
      <c r="M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</row>
    <row r="36" spans="1:33" x14ac:dyDescent="0.2">
      <c r="A36" s="3">
        <v>0.35000000000000003</v>
      </c>
      <c r="B36" s="3"/>
      <c r="C36" s="3">
        <f t="shared" si="2"/>
        <v>2.669897335694432</v>
      </c>
      <c r="D36" s="1"/>
      <c r="E36" s="7"/>
      <c r="F36" s="7"/>
      <c r="G36" s="7"/>
      <c r="H36" s="7"/>
      <c r="I36" s="7"/>
      <c r="J36" s="7"/>
      <c r="K36" s="7"/>
      <c r="L36" s="7"/>
      <c r="M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</row>
    <row r="37" spans="1:33" x14ac:dyDescent="0.2">
      <c r="A37" s="3">
        <v>0.37500000000000006</v>
      </c>
      <c r="B37" s="3"/>
      <c r="C37" s="3">
        <f t="shared" si="2"/>
        <v>2.4889045713091433</v>
      </c>
      <c r="D37" s="1"/>
      <c r="E37" s="7"/>
      <c r="F37" s="7"/>
      <c r="G37" s="7"/>
      <c r="H37" s="7"/>
      <c r="I37" s="7"/>
      <c r="J37" s="7"/>
      <c r="K37" s="7"/>
      <c r="L37" s="7"/>
      <c r="M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</row>
    <row r="38" spans="1:33" x14ac:dyDescent="0.2">
      <c r="A38" s="3">
        <v>0.40000000000000008</v>
      </c>
      <c r="B38" s="3"/>
      <c r="C38" s="3">
        <f t="shared" si="2"/>
        <v>2.3185842745358767</v>
      </c>
      <c r="D38" s="1"/>
      <c r="E38" s="7"/>
      <c r="F38" s="7"/>
      <c r="G38" s="7"/>
      <c r="H38" s="7"/>
      <c r="I38" s="7"/>
      <c r="J38" s="7"/>
      <c r="K38" s="7"/>
      <c r="L38" s="7"/>
      <c r="M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</row>
    <row r="39" spans="1:33" x14ac:dyDescent="0.2">
      <c r="A39" s="3">
        <v>0.4250000000000001</v>
      </c>
      <c r="B39" s="3"/>
      <c r="C39" s="3">
        <f t="shared" si="2"/>
        <v>2.1628695728620708</v>
      </c>
      <c r="D39" s="1"/>
      <c r="E39" s="7"/>
      <c r="F39" s="7"/>
      <c r="G39" s="7"/>
      <c r="H39" s="7"/>
      <c r="I39" s="7"/>
      <c r="J39" s="7"/>
      <c r="K39" s="7"/>
      <c r="L39" s="7"/>
      <c r="M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</row>
    <row r="40" spans="1:33" x14ac:dyDescent="0.2">
      <c r="A40" s="3">
        <v>0.45000000000000012</v>
      </c>
      <c r="B40" s="3"/>
      <c r="C40" s="3">
        <f t="shared" si="2"/>
        <v>2.0258395657369945</v>
      </c>
      <c r="D40" s="1"/>
      <c r="E40" s="7"/>
      <c r="F40" s="7"/>
      <c r="G40" s="7"/>
      <c r="H40" s="7"/>
      <c r="I40" s="7"/>
      <c r="J40" s="7"/>
      <c r="K40" s="7"/>
      <c r="L40" s="7"/>
      <c r="M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</row>
    <row r="41" spans="1:33" x14ac:dyDescent="0.2">
      <c r="A41" s="3">
        <v>0.47500000000000014</v>
      </c>
      <c r="B41" s="3"/>
      <c r="C41" s="3">
        <f t="shared" si="2"/>
        <v>1.9107623202652628</v>
      </c>
      <c r="D41" s="1"/>
      <c r="E41" s="7"/>
      <c r="F41" s="7"/>
      <c r="G41" s="7"/>
      <c r="H41" s="7"/>
      <c r="I41" s="7"/>
      <c r="J41" s="7"/>
      <c r="K41" s="7"/>
      <c r="L41" s="7"/>
      <c r="M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</row>
    <row r="42" spans="1:33" x14ac:dyDescent="0.2">
      <c r="A42" s="3">
        <v>0.50000000000000011</v>
      </c>
      <c r="B42" s="3"/>
      <c r="C42" s="3">
        <f t="shared" si="2"/>
        <v>1.819047745576067</v>
      </c>
      <c r="D42" s="1"/>
      <c r="E42" s="7"/>
      <c r="F42" s="7"/>
      <c r="G42" s="7"/>
      <c r="H42" s="7"/>
      <c r="I42" s="7"/>
      <c r="J42" s="7"/>
      <c r="K42" s="7"/>
      <c r="L42" s="7"/>
      <c r="M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</row>
    <row r="43" spans="1:33" x14ac:dyDescent="0.2">
      <c r="A43" s="3">
        <v>0.52500000000000013</v>
      </c>
      <c r="B43" s="3"/>
      <c r="C43" s="3">
        <f t="shared" si="2"/>
        <v>1.7497220689502593</v>
      </c>
      <c r="D43" s="1"/>
      <c r="E43" s="7"/>
      <c r="F43" s="7"/>
      <c r="G43" s="7"/>
      <c r="H43" s="7"/>
      <c r="I43" s="7"/>
      <c r="J43" s="7"/>
      <c r="K43" s="7"/>
      <c r="L43" s="7"/>
      <c r="M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</row>
    <row r="44" spans="1:33" x14ac:dyDescent="0.2">
      <c r="A44" s="3">
        <v>0.55000000000000016</v>
      </c>
      <c r="B44" s="3"/>
      <c r="C44" s="3">
        <f t="shared" si="2"/>
        <v>1.6997954615573168</v>
      </c>
      <c r="D44" s="1"/>
      <c r="E44" s="7"/>
      <c r="F44" s="7"/>
      <c r="G44" s="7"/>
      <c r="H44" s="7"/>
      <c r="I44" s="7"/>
      <c r="J44" s="7"/>
      <c r="K44" s="7"/>
      <c r="L44" s="7"/>
      <c r="M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</row>
    <row r="45" spans="1:33" x14ac:dyDescent="0.2">
      <c r="A45" s="3">
        <v>0.57500000000000018</v>
      </c>
      <c r="B45" s="3"/>
      <c r="C45" s="3">
        <f t="shared" si="2"/>
        <v>1.6652589698688869</v>
      </c>
      <c r="D45" s="1"/>
      <c r="E45" s="7"/>
      <c r="F45" s="7"/>
      <c r="G45" s="7"/>
      <c r="H45" s="7"/>
      <c r="I45" s="7"/>
      <c r="J45" s="7"/>
      <c r="K45" s="7"/>
      <c r="L45" s="7"/>
      <c r="M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</row>
    <row r="46" spans="1:33" x14ac:dyDescent="0.2">
      <c r="A46" s="3">
        <v>0.6000000000000002</v>
      </c>
      <c r="B46" s="3"/>
      <c r="C46" s="3">
        <f t="shared" si="2"/>
        <v>1.6420967349881979</v>
      </c>
      <c r="D46" s="1"/>
      <c r="E46" s="7"/>
      <c r="F46" s="7"/>
      <c r="G46" s="7"/>
      <c r="H46" s="7"/>
      <c r="I46" s="7"/>
      <c r="J46" s="7"/>
      <c r="K46" s="7"/>
      <c r="L46" s="7"/>
      <c r="M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</row>
    <row r="47" spans="1:33" x14ac:dyDescent="0.2">
      <c r="A47" s="3">
        <v>0.62500000000000022</v>
      </c>
      <c r="B47" s="3"/>
      <c r="C47" s="3">
        <f t="shared" si="2"/>
        <v>1.6269060921902894</v>
      </c>
      <c r="D47" s="1"/>
      <c r="E47" s="7"/>
      <c r="F47" s="7"/>
      <c r="G47" s="7"/>
      <c r="H47" s="7"/>
      <c r="I47" s="7"/>
      <c r="J47" s="7"/>
      <c r="K47" s="7"/>
      <c r="L47" s="7"/>
      <c r="M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</row>
    <row r="48" spans="1:33" x14ac:dyDescent="0.2">
      <c r="A48" s="3">
        <v>0.65000000000000024</v>
      </c>
      <c r="B48" s="3"/>
      <c r="C48" s="3">
        <f t="shared" si="2"/>
        <v>1.6170958570766159</v>
      </c>
      <c r="D48" s="1"/>
      <c r="E48" s="7"/>
      <c r="F48" s="7"/>
      <c r="G48" s="7"/>
      <c r="H48" s="7"/>
      <c r="I48" s="7"/>
      <c r="J48" s="7"/>
      <c r="K48" s="7"/>
      <c r="L48" s="7"/>
      <c r="M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</row>
    <row r="49" spans="1:33" x14ac:dyDescent="0.2">
      <c r="A49" s="3">
        <v>0.67500000000000027</v>
      </c>
      <c r="B49" s="3"/>
      <c r="C49" s="3">
        <f t="shared" si="2"/>
        <v>1.6108251681248389</v>
      </c>
      <c r="D49" s="1"/>
      <c r="E49" s="7"/>
      <c r="F49" s="7"/>
      <c r="G49" s="7"/>
      <c r="H49" s="7"/>
      <c r="I49" s="7"/>
      <c r="J49" s="7"/>
      <c r="K49" s="7"/>
      <c r="L49" s="7"/>
      <c r="M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</row>
    <row r="50" spans="1:33" x14ac:dyDescent="0.2">
      <c r="A50" s="3">
        <v>0.70000000000000029</v>
      </c>
      <c r="B50" s="3"/>
      <c r="C50" s="3">
        <f t="shared" si="2"/>
        <v>1.6068437896488426</v>
      </c>
      <c r="D50" s="1"/>
      <c r="E50" s="7"/>
      <c r="F50" s="7"/>
      <c r="G50" s="7"/>
      <c r="H50" s="7"/>
      <c r="I50" s="7"/>
      <c r="J50" s="7"/>
      <c r="K50" s="7"/>
      <c r="L50" s="7"/>
      <c r="M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</row>
    <row r="51" spans="1:33" x14ac:dyDescent="0.2">
      <c r="A51" s="3">
        <v>0.72500000000000031</v>
      </c>
      <c r="B51" s="3"/>
      <c r="C51" s="3">
        <f t="shared" si="2"/>
        <v>1.6043268461977291</v>
      </c>
      <c r="D51" s="1"/>
      <c r="E51" s="7"/>
      <c r="F51" s="7"/>
      <c r="G51" s="7"/>
      <c r="H51" s="7"/>
      <c r="I51" s="7"/>
      <c r="J51" s="7"/>
      <c r="K51" s="7"/>
      <c r="L51" s="7"/>
      <c r="M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</row>
    <row r="52" spans="1:33" x14ac:dyDescent="0.2">
      <c r="A52" s="3">
        <v>0.75000000000000033</v>
      </c>
      <c r="B52" s="3"/>
      <c r="C52" s="3">
        <f t="shared" si="2"/>
        <v>1.6027400702670669</v>
      </c>
      <c r="D52" s="1"/>
      <c r="E52" s="7"/>
      <c r="F52" s="7"/>
      <c r="G52" s="7"/>
      <c r="H52" s="7"/>
      <c r="I52" s="7"/>
      <c r="J52" s="7"/>
      <c r="K52" s="7"/>
      <c r="L52" s="7"/>
      <c r="M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</row>
    <row r="53" spans="1:33" x14ac:dyDescent="0.2">
      <c r="A53" s="3">
        <v>0.77500000000000036</v>
      </c>
      <c r="B53" s="3"/>
      <c r="C53" s="3">
        <f t="shared" si="2"/>
        <v>1.6017414546217648</v>
      </c>
      <c r="D53" s="1"/>
      <c r="E53" s="7"/>
      <c r="F53" s="7"/>
      <c r="G53" s="7"/>
      <c r="H53" s="7"/>
      <c r="I53" s="7"/>
      <c r="J53" s="7"/>
      <c r="K53" s="7"/>
      <c r="L53" s="7"/>
      <c r="M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</row>
    <row r="54" spans="1:33" x14ac:dyDescent="0.2">
      <c r="A54" s="3">
        <v>0.80000000000000038</v>
      </c>
      <c r="B54" s="3"/>
      <c r="C54" s="3">
        <f t="shared" si="2"/>
        <v>1.6011136832058095</v>
      </c>
      <c r="D54" s="1"/>
      <c r="E54" s="7"/>
      <c r="F54" s="7"/>
      <c r="G54" s="7"/>
      <c r="H54" s="7"/>
      <c r="I54" s="7"/>
      <c r="J54" s="7"/>
      <c r="K54" s="7"/>
      <c r="L54" s="7"/>
      <c r="M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</row>
    <row r="55" spans="1:33" x14ac:dyDescent="0.2">
      <c r="A55" s="3">
        <v>0.8250000000000004</v>
      </c>
      <c r="B55" s="3"/>
      <c r="C55" s="3">
        <f t="shared" si="2"/>
        <v>1.6007193144046055</v>
      </c>
      <c r="D55" s="1"/>
      <c r="E55" s="7"/>
      <c r="F55" s="7"/>
      <c r="G55" s="7"/>
      <c r="H55" s="7"/>
      <c r="I55" s="7"/>
      <c r="J55" s="7"/>
      <c r="K55" s="7"/>
      <c r="L55" s="7"/>
      <c r="M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</row>
    <row r="56" spans="1:33" x14ac:dyDescent="0.2">
      <c r="A56" s="3">
        <v>0.85000000000000042</v>
      </c>
      <c r="B56" s="3"/>
      <c r="C56" s="3">
        <f t="shared" si="2"/>
        <v>1.6004716785749247</v>
      </c>
      <c r="D56" s="1"/>
      <c r="E56" s="7"/>
      <c r="F56" s="7"/>
      <c r="G56" s="7"/>
      <c r="H56" s="7"/>
      <c r="I56" s="7"/>
      <c r="J56" s="7"/>
      <c r="K56" s="7"/>
      <c r="L56" s="7"/>
      <c r="M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</row>
    <row r="57" spans="1:33" x14ac:dyDescent="0.2">
      <c r="A57" s="3">
        <v>0.87500000000000044</v>
      </c>
      <c r="B57" s="3"/>
      <c r="C57" s="3">
        <f t="shared" si="2"/>
        <v>1.6003162234834354</v>
      </c>
      <c r="D57" s="1"/>
      <c r="E57" s="7"/>
      <c r="F57" s="7"/>
      <c r="G57" s="7"/>
      <c r="H57" s="7"/>
      <c r="I57" s="7"/>
      <c r="J57" s="7"/>
      <c r="K57" s="7"/>
      <c r="L57" s="7"/>
      <c r="M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</row>
    <row r="58" spans="1:33" x14ac:dyDescent="0.2">
      <c r="A58" s="3">
        <v>0.90000000000000047</v>
      </c>
      <c r="B58" s="3"/>
      <c r="C58" s="3">
        <f t="shared" si="2"/>
        <v>1.6002186523420858</v>
      </c>
      <c r="D58" s="1"/>
      <c r="E58" s="7"/>
      <c r="F58" s="7"/>
      <c r="G58" s="7"/>
      <c r="H58" s="7"/>
      <c r="I58" s="7"/>
      <c r="J58" s="7"/>
      <c r="K58" s="7"/>
      <c r="L58" s="7"/>
      <c r="M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</row>
    <row r="59" spans="1:33" x14ac:dyDescent="0.2">
      <c r="A59" s="3">
        <v>0.92500000000000049</v>
      </c>
      <c r="B59" s="3"/>
      <c r="C59" s="3">
        <f t="shared" si="2"/>
        <v>1.6001574186130283</v>
      </c>
      <c r="D59" s="1"/>
      <c r="E59" s="7"/>
      <c r="F59" s="7"/>
      <c r="G59" s="7"/>
      <c r="H59" s="7"/>
      <c r="I59" s="7"/>
      <c r="J59" s="7"/>
      <c r="K59" s="7"/>
      <c r="L59" s="7"/>
      <c r="M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</row>
    <row r="60" spans="1:33" x14ac:dyDescent="0.2">
      <c r="A60" s="3">
        <v>0.95000000000000051</v>
      </c>
      <c r="B60" s="3"/>
      <c r="C60" s="3">
        <f t="shared" si="2"/>
        <v>1.6001189921458427</v>
      </c>
      <c r="D60" s="1"/>
      <c r="E60" s="7"/>
      <c r="F60" s="7"/>
      <c r="G60" s="7"/>
      <c r="H60" s="7"/>
      <c r="I60" s="7"/>
      <c r="J60" s="7"/>
      <c r="K60" s="7"/>
      <c r="L60" s="7"/>
      <c r="M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</row>
    <row r="61" spans="1:33" x14ac:dyDescent="0.2">
      <c r="A61" s="3">
        <v>0.97500000000000053</v>
      </c>
      <c r="B61" s="3"/>
      <c r="C61" s="3">
        <f t="shared" si="2"/>
        <v>1.6000948791235081</v>
      </c>
      <c r="D61" s="1"/>
      <c r="E61" s="7"/>
      <c r="F61" s="7"/>
      <c r="G61" s="7"/>
      <c r="H61" s="7"/>
      <c r="I61" s="7"/>
      <c r="J61" s="7"/>
      <c r="K61" s="7"/>
      <c r="L61" s="7"/>
      <c r="M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</row>
    <row r="62" spans="1:33" x14ac:dyDescent="0.2">
      <c r="A62" s="3">
        <v>1.0000000000000004</v>
      </c>
      <c r="B62" s="3"/>
      <c r="C62" s="3">
        <f t="shared" si="2"/>
        <v>1.6000797483479106</v>
      </c>
      <c r="D62" s="1"/>
      <c r="E62" s="7"/>
      <c r="F62" s="7"/>
      <c r="G62" s="7"/>
      <c r="H62" s="7"/>
      <c r="I62" s="7"/>
      <c r="J62" s="7"/>
      <c r="K62" s="7"/>
      <c r="L62" s="7"/>
      <c r="M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</row>
    <row r="63" spans="1:33" x14ac:dyDescent="0.2">
      <c r="A63" s="3">
        <v>1.0250000000000004</v>
      </c>
      <c r="B63" s="3"/>
      <c r="C63" s="3">
        <f t="shared" si="2"/>
        <v>1.6000702540375804</v>
      </c>
      <c r="D63" s="1"/>
      <c r="E63" s="7"/>
      <c r="F63" s="7"/>
      <c r="G63" s="7"/>
      <c r="H63" s="7"/>
      <c r="I63" s="7"/>
      <c r="J63" s="7"/>
      <c r="K63" s="7"/>
      <c r="L63" s="7"/>
      <c r="M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</row>
    <row r="64" spans="1:33" x14ac:dyDescent="0.2">
      <c r="A64" s="3">
        <v>1.0500000000000003</v>
      </c>
      <c r="B64" s="3"/>
      <c r="C64" s="3">
        <f t="shared" si="2"/>
        <v>1.6000642965784888</v>
      </c>
      <c r="D64" s="1"/>
      <c r="E64" s="7"/>
      <c r="F64" s="7"/>
      <c r="G64" s="7"/>
      <c r="H64" s="7"/>
      <c r="I64" s="7"/>
      <c r="J64" s="7"/>
      <c r="K64" s="7"/>
      <c r="L64" s="7"/>
      <c r="M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</row>
    <row r="65" spans="1:33" x14ac:dyDescent="0.2">
      <c r="A65" s="3">
        <v>1.0750000000000002</v>
      </c>
      <c r="B65" s="3"/>
      <c r="C65" s="3">
        <f t="shared" si="2"/>
        <v>1.6000605584361285</v>
      </c>
      <c r="D65" s="1"/>
      <c r="E65" s="7"/>
      <c r="F65" s="7"/>
      <c r="G65" s="7"/>
      <c r="H65" s="7"/>
      <c r="I65" s="7"/>
      <c r="J65" s="7"/>
      <c r="K65" s="7"/>
      <c r="L65" s="7"/>
      <c r="M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</row>
    <row r="66" spans="1:33" x14ac:dyDescent="0.2">
      <c r="A66" s="3">
        <v>1.1000000000000001</v>
      </c>
      <c r="B66" s="3"/>
      <c r="C66" s="3">
        <f t="shared" si="2"/>
        <v>1.6000582128639673</v>
      </c>
      <c r="D66" s="1"/>
      <c r="E66" s="7"/>
      <c r="F66" s="7"/>
      <c r="G66" s="7"/>
      <c r="H66" s="7"/>
      <c r="I66" s="7"/>
      <c r="J66" s="7"/>
      <c r="K66" s="7"/>
      <c r="L66" s="7"/>
      <c r="M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</row>
    <row r="67" spans="1:33" x14ac:dyDescent="0.2">
      <c r="A67" s="3">
        <v>1.125</v>
      </c>
      <c r="B67" s="3"/>
      <c r="C67" s="3">
        <f t="shared" si="2"/>
        <v>1.6000567410916593</v>
      </c>
      <c r="D67" s="1"/>
      <c r="E67" s="7"/>
      <c r="F67" s="7"/>
      <c r="G67" s="7"/>
      <c r="H67" s="7"/>
      <c r="I67" s="7"/>
      <c r="J67" s="7"/>
      <c r="K67" s="7"/>
      <c r="L67" s="7"/>
      <c r="M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</row>
    <row r="68" spans="1:33" x14ac:dyDescent="0.2">
      <c r="A68" s="3">
        <v>1.1499999999999999</v>
      </c>
      <c r="B68" s="3"/>
      <c r="C68" s="3">
        <f t="shared" si="2"/>
        <v>1.6000558176026207</v>
      </c>
      <c r="D68" s="1"/>
      <c r="E68" s="7"/>
      <c r="F68" s="7"/>
      <c r="G68" s="7"/>
      <c r="H68" s="7"/>
      <c r="I68" s="7"/>
      <c r="J68" s="7"/>
      <c r="K68" s="7"/>
      <c r="L68" s="7"/>
      <c r="M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</row>
    <row r="69" spans="1:33" x14ac:dyDescent="0.2">
      <c r="A69" s="3">
        <v>1.1749999999999998</v>
      </c>
      <c r="B69" s="3"/>
      <c r="C69" s="3">
        <f t="shared" si="2"/>
        <v>1.6000552381440161</v>
      </c>
      <c r="D69" s="1"/>
      <c r="E69" s="7"/>
      <c r="F69" s="7"/>
      <c r="G69" s="7"/>
      <c r="H69" s="7"/>
      <c r="I69" s="7"/>
      <c r="J69" s="7"/>
      <c r="K69" s="7"/>
      <c r="L69" s="7"/>
      <c r="M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</row>
    <row r="70" spans="1:33" x14ac:dyDescent="0.2">
      <c r="A70" s="3">
        <v>1.1999999999999997</v>
      </c>
      <c r="B70" s="3"/>
      <c r="C70" s="3">
        <f t="shared" si="2"/>
        <v>1.6000548745532812</v>
      </c>
      <c r="D70" s="1"/>
      <c r="E70" s="7"/>
      <c r="F70" s="7"/>
      <c r="G70" s="7"/>
      <c r="H70" s="7"/>
      <c r="I70" s="7"/>
      <c r="J70" s="7"/>
      <c r="K70" s="7"/>
      <c r="L70" s="7"/>
      <c r="M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</row>
    <row r="71" spans="1:33" x14ac:dyDescent="0.2">
      <c r="A71" s="3">
        <v>1.2249999999999996</v>
      </c>
      <c r="B71" s="3"/>
      <c r="C71" s="3">
        <f t="shared" si="2"/>
        <v>1.6000546464124479</v>
      </c>
      <c r="D71" s="1"/>
      <c r="E71" s="7"/>
      <c r="F71" s="7"/>
      <c r="G71" s="7"/>
      <c r="H71" s="7"/>
      <c r="I71" s="7"/>
      <c r="J71" s="7"/>
      <c r="K71" s="7"/>
      <c r="L71" s="7"/>
      <c r="M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</row>
    <row r="72" spans="1:33" x14ac:dyDescent="0.2">
      <c r="A72" s="3">
        <v>1.2499999999999996</v>
      </c>
      <c r="B72" s="3"/>
      <c r="C72" s="3">
        <f t="shared" si="2"/>
        <v>1.600054503261862</v>
      </c>
      <c r="D72" s="1"/>
      <c r="E72" s="7"/>
      <c r="F72" s="7"/>
      <c r="G72" s="7"/>
      <c r="H72" s="7"/>
      <c r="I72" s="7"/>
      <c r="J72" s="7"/>
      <c r="K72" s="7"/>
      <c r="L72" s="7"/>
      <c r="M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</row>
    <row r="73" spans="1:33" x14ac:dyDescent="0.2">
      <c r="A73" s="3">
        <v>1.2749999999999995</v>
      </c>
      <c r="B73" s="3"/>
      <c r="C73" s="3">
        <f t="shared" si="2"/>
        <v>1.6000544134397701</v>
      </c>
      <c r="D73" s="1"/>
      <c r="E73" s="7"/>
      <c r="F73" s="7"/>
      <c r="G73" s="7"/>
      <c r="H73" s="7"/>
      <c r="I73" s="7"/>
      <c r="J73" s="7"/>
      <c r="K73" s="7"/>
      <c r="L73" s="7"/>
      <c r="M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</row>
    <row r="74" spans="1:33" x14ac:dyDescent="0.2">
      <c r="A74" s="3">
        <v>1.2999999999999994</v>
      </c>
      <c r="B74" s="3"/>
      <c r="C74" s="3">
        <f t="shared" si="2"/>
        <v>1.6000543570794878</v>
      </c>
      <c r="D74" s="1"/>
      <c r="E74" s="7"/>
      <c r="F74" s="7"/>
      <c r="G74" s="7"/>
      <c r="H74" s="7"/>
      <c r="I74" s="7"/>
      <c r="J74" s="7"/>
      <c r="K74" s="7"/>
      <c r="L74" s="7"/>
      <c r="M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</row>
    <row r="75" spans="1:33" x14ac:dyDescent="0.2">
      <c r="A75" s="3">
        <v>1.3249999999999993</v>
      </c>
      <c r="B75" s="3"/>
      <c r="C75" s="3">
        <f t="shared" si="2"/>
        <v>1.600054321715346</v>
      </c>
      <c r="D75" s="1"/>
      <c r="E75" s="7"/>
      <c r="F75" s="7"/>
      <c r="G75" s="7"/>
      <c r="H75" s="7"/>
      <c r="I75" s="7"/>
      <c r="J75" s="7"/>
      <c r="K75" s="7"/>
      <c r="L75" s="7"/>
      <c r="M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</row>
    <row r="76" spans="1:33" x14ac:dyDescent="0.2">
      <c r="A76" s="3">
        <v>1.3499999999999992</v>
      </c>
      <c r="B76" s="3"/>
      <c r="C76" s="3">
        <f t="shared" si="2"/>
        <v>1.600054299525562</v>
      </c>
      <c r="D76" s="1"/>
      <c r="E76" s="7"/>
      <c r="F76" s="7"/>
      <c r="G76" s="7"/>
      <c r="H76" s="7"/>
      <c r="I76" s="7"/>
      <c r="J76" s="7"/>
      <c r="K76" s="7"/>
      <c r="L76" s="7"/>
      <c r="M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</row>
    <row r="77" spans="1:33" x14ac:dyDescent="0.2">
      <c r="A77" s="3">
        <v>1.3749999999999991</v>
      </c>
      <c r="B77" s="3"/>
      <c r="C77" s="3">
        <f t="shared" si="2"/>
        <v>1.6000542856022353</v>
      </c>
      <c r="D77" s="1"/>
      <c r="E77" s="7"/>
      <c r="F77" s="7"/>
      <c r="G77" s="7"/>
      <c r="H77" s="7"/>
      <c r="I77" s="7"/>
      <c r="J77" s="7"/>
      <c r="K77" s="7"/>
      <c r="L77" s="7"/>
      <c r="M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</row>
    <row r="78" spans="1:33" x14ac:dyDescent="0.2">
      <c r="A78" s="3">
        <v>1.399999999999999</v>
      </c>
      <c r="B78" s="3"/>
      <c r="C78" s="3">
        <f t="shared" si="2"/>
        <v>1.6000542768658266</v>
      </c>
      <c r="D78" s="1"/>
      <c r="E78" s="7"/>
      <c r="F78" s="7"/>
      <c r="G78" s="7"/>
      <c r="H78" s="7"/>
      <c r="I78" s="7"/>
      <c r="J78" s="7"/>
      <c r="K78" s="7"/>
      <c r="L78" s="7"/>
      <c r="M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</row>
    <row r="79" spans="1:33" x14ac:dyDescent="0.2">
      <c r="A79" s="3">
        <v>1.4249999999999989</v>
      </c>
      <c r="B79" s="3"/>
      <c r="C79" s="3">
        <f t="shared" si="2"/>
        <v>1.6000542713840307</v>
      </c>
      <c r="D79" s="1"/>
      <c r="E79" s="7"/>
      <c r="F79" s="7"/>
      <c r="G79" s="7"/>
      <c r="H79" s="7"/>
      <c r="I79" s="7"/>
      <c r="J79" s="7"/>
      <c r="K79" s="7"/>
      <c r="L79" s="7"/>
      <c r="M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</row>
    <row r="80" spans="1:33" x14ac:dyDescent="0.2">
      <c r="A80" s="3">
        <v>1.4499999999999988</v>
      </c>
      <c r="B80" s="3"/>
      <c r="C80" s="3">
        <f t="shared" si="2"/>
        <v>1.6000542679443921</v>
      </c>
      <c r="D80" s="1"/>
      <c r="E80" s="7"/>
      <c r="F80" s="7"/>
      <c r="G80" s="7"/>
      <c r="H80" s="7"/>
      <c r="I80" s="7"/>
      <c r="J80" s="7"/>
      <c r="K80" s="7"/>
      <c r="L80" s="7"/>
      <c r="M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</row>
    <row r="81" spans="1:33" x14ac:dyDescent="0.2">
      <c r="A81" s="3">
        <v>1.4749999999999988</v>
      </c>
      <c r="B81" s="3"/>
      <c r="C81" s="3">
        <f t="shared" si="2"/>
        <v>1.6000542657861372</v>
      </c>
      <c r="D81" s="1"/>
      <c r="E81" s="7"/>
      <c r="F81" s="7"/>
      <c r="G81" s="7"/>
      <c r="H81" s="7"/>
      <c r="I81" s="7"/>
      <c r="J81" s="7"/>
      <c r="K81" s="7"/>
      <c r="L81" s="7"/>
      <c r="M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</row>
    <row r="82" spans="1:33" x14ac:dyDescent="0.2">
      <c r="A82" s="3">
        <v>1.4999999999999987</v>
      </c>
      <c r="B82" s="3"/>
      <c r="C82" s="3">
        <f t="shared" si="2"/>
        <v>1.6000542644319067</v>
      </c>
      <c r="D82" s="1"/>
      <c r="E82" s="7"/>
      <c r="F82" s="7"/>
      <c r="G82" s="7"/>
      <c r="H82" s="7"/>
      <c r="I82" s="7"/>
      <c r="J82" s="7"/>
      <c r="K82" s="7"/>
      <c r="L82" s="7"/>
      <c r="M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</row>
    <row r="83" spans="1:33" x14ac:dyDescent="0.2">
      <c r="A83" s="3">
        <v>1.5249999999999986</v>
      </c>
      <c r="B83" s="3"/>
      <c r="C83" s="3">
        <f t="shared" si="2"/>
        <v>1.6000542635821735</v>
      </c>
      <c r="D83" s="1"/>
      <c r="E83" s="7"/>
      <c r="F83" s="7"/>
      <c r="G83" s="7"/>
      <c r="H83" s="7"/>
      <c r="I83" s="7"/>
      <c r="J83" s="7"/>
      <c r="K83" s="7"/>
      <c r="L83" s="7"/>
      <c r="M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</row>
    <row r="84" spans="1:33" x14ac:dyDescent="0.2">
      <c r="A84" s="3">
        <v>1.5499999999999985</v>
      </c>
      <c r="B84" s="3"/>
      <c r="C84" s="3">
        <f t="shared" si="2"/>
        <v>1.6000542630489951</v>
      </c>
      <c r="D84" s="1"/>
      <c r="E84" s="7"/>
      <c r="F84" s="7"/>
      <c r="G84" s="7"/>
      <c r="H84" s="7"/>
      <c r="I84" s="7"/>
      <c r="J84" s="7"/>
      <c r="K84" s="7"/>
      <c r="L84" s="7"/>
      <c r="M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</row>
    <row r="85" spans="1:33" x14ac:dyDescent="0.2">
      <c r="A85" s="3">
        <v>1.5749999999999984</v>
      </c>
      <c r="B85" s="3"/>
      <c r="C85" s="3">
        <f t="shared" si="2"/>
        <v>1.6000542627144443</v>
      </c>
      <c r="D85" s="1"/>
      <c r="E85" s="7"/>
      <c r="F85" s="7"/>
      <c r="G85" s="7"/>
      <c r="H85" s="7"/>
      <c r="I85" s="7"/>
      <c r="J85" s="7"/>
      <c r="K85" s="7"/>
      <c r="L85" s="7"/>
      <c r="M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</row>
    <row r="86" spans="1:33" x14ac:dyDescent="0.2">
      <c r="A86" s="3">
        <v>1.5999999999999983</v>
      </c>
      <c r="B86" s="3"/>
      <c r="C86" s="3">
        <f t="shared" si="2"/>
        <v>1.6000542625045249</v>
      </c>
      <c r="D86" s="1"/>
      <c r="E86" s="7"/>
      <c r="F86" s="7"/>
      <c r="G86" s="7"/>
      <c r="H86" s="7"/>
      <c r="I86" s="7"/>
      <c r="J86" s="7"/>
      <c r="K86" s="7"/>
      <c r="L86" s="7"/>
      <c r="M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</row>
    <row r="87" spans="1:33" x14ac:dyDescent="0.2">
      <c r="A87" s="3">
        <v>1.6249999999999982</v>
      </c>
      <c r="B87" s="3"/>
      <c r="C87" s="3">
        <f t="shared" ref="C87:C122" si="3" xml:space="preserve"> LOG((10^$G$5 - 10^$G$4) * EXP(-$G$3 *A87 )  + 10^$G$4)</f>
        <v>1.6000542623728078</v>
      </c>
      <c r="D87" s="1"/>
      <c r="E87" s="7"/>
      <c r="F87" s="7"/>
      <c r="G87" s="7"/>
      <c r="H87" s="7"/>
      <c r="I87" s="7"/>
      <c r="J87" s="7"/>
      <c r="K87" s="7"/>
      <c r="L87" s="7"/>
      <c r="M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</row>
    <row r="88" spans="1:33" x14ac:dyDescent="0.2">
      <c r="A88" s="3">
        <v>1.6499999999999981</v>
      </c>
      <c r="B88" s="3"/>
      <c r="C88" s="3">
        <f t="shared" si="3"/>
        <v>1.6000542622901597</v>
      </c>
      <c r="D88" s="1"/>
      <c r="E88" s="7"/>
      <c r="F88" s="7"/>
      <c r="G88" s="7"/>
      <c r="H88" s="7"/>
      <c r="I88" s="7"/>
      <c r="J88" s="7"/>
      <c r="K88" s="7"/>
      <c r="L88" s="7"/>
      <c r="M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</row>
    <row r="89" spans="1:33" x14ac:dyDescent="0.2">
      <c r="A89" s="3">
        <v>1.674999999999998</v>
      </c>
      <c r="B89" s="3"/>
      <c r="C89" s="3">
        <f t="shared" si="3"/>
        <v>1.6000542622383012</v>
      </c>
      <c r="D89" s="1"/>
      <c r="E89" s="7"/>
      <c r="F89" s="7"/>
      <c r="G89" s="7"/>
      <c r="H89" s="7"/>
      <c r="I89" s="7"/>
      <c r="J89" s="7"/>
      <c r="K89" s="7"/>
      <c r="L89" s="7"/>
      <c r="M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</row>
    <row r="90" spans="1:33" x14ac:dyDescent="0.2">
      <c r="A90" s="3">
        <v>1.699999999999998</v>
      </c>
      <c r="B90" s="3"/>
      <c r="C90" s="3">
        <f t="shared" si="3"/>
        <v>1.6000542622057614</v>
      </c>
      <c r="D90" s="1"/>
      <c r="E90" s="7"/>
      <c r="F90" s="7"/>
      <c r="G90" s="7"/>
      <c r="H90" s="7"/>
      <c r="I90" s="7"/>
      <c r="J90" s="7"/>
      <c r="K90" s="7"/>
      <c r="L90" s="7"/>
      <c r="M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</row>
    <row r="91" spans="1:33" x14ac:dyDescent="0.2">
      <c r="A91" s="3">
        <v>1.7249999999999979</v>
      </c>
      <c r="B91" s="3"/>
      <c r="C91" s="3">
        <f t="shared" si="3"/>
        <v>1.600054262185344</v>
      </c>
      <c r="D91" s="1"/>
      <c r="E91" s="7"/>
      <c r="F91" s="7"/>
      <c r="G91" s="7"/>
      <c r="H91" s="7"/>
      <c r="I91" s="7"/>
      <c r="J91" s="7"/>
      <c r="K91" s="7"/>
      <c r="L91" s="7"/>
      <c r="M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</row>
    <row r="92" spans="1:33" x14ac:dyDescent="0.2">
      <c r="A92" s="3">
        <v>1.7499999999999978</v>
      </c>
      <c r="B92" s="3"/>
      <c r="C92" s="3">
        <f t="shared" si="3"/>
        <v>1.6000542621725327</v>
      </c>
      <c r="D92" s="1"/>
      <c r="E92" s="7"/>
      <c r="F92" s="7"/>
      <c r="G92" s="7"/>
      <c r="H92" s="7"/>
      <c r="I92" s="7"/>
      <c r="J92" s="7"/>
      <c r="K92" s="7"/>
      <c r="L92" s="7"/>
      <c r="M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</row>
    <row r="93" spans="1:33" x14ac:dyDescent="0.2">
      <c r="A93" s="3">
        <v>1.7749999999999977</v>
      </c>
      <c r="B93" s="3"/>
      <c r="C93" s="3">
        <f t="shared" si="3"/>
        <v>1.6000542621644942</v>
      </c>
      <c r="D93" s="1"/>
      <c r="E93" s="7"/>
      <c r="F93" s="7"/>
      <c r="G93" s="7"/>
      <c r="H93" s="7"/>
      <c r="I93" s="7"/>
      <c r="J93" s="7"/>
      <c r="K93" s="7"/>
      <c r="L93" s="7"/>
      <c r="M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</row>
    <row r="94" spans="1:33" x14ac:dyDescent="0.2">
      <c r="A94" s="3">
        <v>1.7999999999999976</v>
      </c>
      <c r="B94" s="3"/>
      <c r="C94" s="3">
        <f t="shared" si="3"/>
        <v>1.60005426215945</v>
      </c>
      <c r="D94" s="1"/>
      <c r="E94" s="7"/>
      <c r="F94" s="7"/>
      <c r="G94" s="7"/>
      <c r="H94" s="7"/>
      <c r="I94" s="7"/>
      <c r="J94" s="7"/>
      <c r="K94" s="7"/>
      <c r="L94" s="7"/>
      <c r="M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</row>
    <row r="95" spans="1:33" x14ac:dyDescent="0.2">
      <c r="A95" s="3">
        <v>1.8249999999999975</v>
      </c>
      <c r="B95" s="3"/>
      <c r="C95" s="3">
        <f t="shared" si="3"/>
        <v>1.6000542621562852</v>
      </c>
      <c r="D95" s="1"/>
      <c r="E95" s="7"/>
      <c r="F95" s="7"/>
      <c r="G95" s="7"/>
      <c r="H95" s="7"/>
      <c r="I95" s="7"/>
      <c r="J95" s="7"/>
      <c r="K95" s="7"/>
      <c r="L95" s="7"/>
      <c r="M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</row>
    <row r="96" spans="1:33" x14ac:dyDescent="0.2">
      <c r="A96" s="3">
        <v>1.8499999999999974</v>
      </c>
      <c r="B96" s="3"/>
      <c r="C96" s="3">
        <f t="shared" si="3"/>
        <v>1.6000542621542992</v>
      </c>
      <c r="D96" s="1"/>
      <c r="E96" s="7"/>
      <c r="F96" s="7"/>
      <c r="G96" s="7"/>
      <c r="H96" s="7"/>
      <c r="I96" s="7"/>
      <c r="J96" s="7"/>
      <c r="K96" s="7"/>
      <c r="L96" s="7"/>
      <c r="M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</row>
    <row r="97" spans="1:33" x14ac:dyDescent="0.2">
      <c r="A97" s="3">
        <v>1.8749999999999973</v>
      </c>
      <c r="B97" s="3"/>
      <c r="C97" s="3">
        <f t="shared" si="3"/>
        <v>1.6000542621530534</v>
      </c>
      <c r="D97" s="1"/>
      <c r="E97" s="7"/>
      <c r="F97" s="7"/>
      <c r="G97" s="7"/>
      <c r="H97" s="7"/>
      <c r="I97" s="7"/>
      <c r="J97" s="7"/>
      <c r="K97" s="7"/>
      <c r="L97" s="7"/>
      <c r="M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</row>
    <row r="98" spans="1:33" x14ac:dyDescent="0.2">
      <c r="A98" s="3">
        <v>1.8999999999999972</v>
      </c>
      <c r="B98" s="3"/>
      <c r="C98" s="3">
        <f t="shared" si="3"/>
        <v>1.6000542621522715</v>
      </c>
      <c r="D98" s="1"/>
      <c r="E98" s="7"/>
      <c r="F98" s="7"/>
      <c r="G98" s="7"/>
      <c r="H98" s="7"/>
      <c r="I98" s="7"/>
      <c r="J98" s="7"/>
      <c r="K98" s="7"/>
      <c r="L98" s="7"/>
      <c r="M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</row>
    <row r="99" spans="1:33" x14ac:dyDescent="0.2">
      <c r="A99" s="3">
        <v>1.9249999999999972</v>
      </c>
      <c r="B99" s="3"/>
      <c r="C99" s="3">
        <f t="shared" si="3"/>
        <v>1.6000542621517808</v>
      </c>
      <c r="D99" s="1"/>
      <c r="E99" s="7"/>
      <c r="F99" s="7"/>
      <c r="G99" s="7"/>
      <c r="H99" s="7"/>
      <c r="I99" s="7"/>
      <c r="J99" s="7"/>
      <c r="K99" s="7"/>
      <c r="L99" s="7"/>
      <c r="M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</row>
    <row r="100" spans="1:33" x14ac:dyDescent="0.2">
      <c r="A100" s="3">
        <v>1.9499999999999971</v>
      </c>
      <c r="B100" s="3"/>
      <c r="C100" s="3">
        <f t="shared" si="3"/>
        <v>1.6000542621514731</v>
      </c>
      <c r="D100" s="1"/>
      <c r="E100" s="7"/>
      <c r="F100" s="7"/>
      <c r="G100" s="7"/>
      <c r="H100" s="7"/>
      <c r="I100" s="7"/>
      <c r="J100" s="7"/>
      <c r="K100" s="7"/>
      <c r="L100" s="7"/>
      <c r="M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</row>
    <row r="101" spans="1:33" x14ac:dyDescent="0.2">
      <c r="A101" s="3">
        <v>1.974999999999997</v>
      </c>
      <c r="B101" s="3"/>
      <c r="C101" s="3">
        <f t="shared" si="3"/>
        <v>1.6000542621512799</v>
      </c>
      <c r="D101" s="1"/>
      <c r="E101" s="7"/>
      <c r="F101" s="7"/>
      <c r="G101" s="7"/>
      <c r="H101" s="7"/>
      <c r="I101" s="7"/>
      <c r="J101" s="7"/>
      <c r="K101" s="7"/>
      <c r="L101" s="7"/>
      <c r="M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</row>
    <row r="102" spans="1:33" x14ac:dyDescent="0.2">
      <c r="A102" s="3">
        <v>1.9999999999999969</v>
      </c>
      <c r="B102" s="3"/>
      <c r="C102" s="3">
        <f t="shared" si="3"/>
        <v>1.6000542621511586</v>
      </c>
      <c r="D102" s="1"/>
      <c r="E102" s="7"/>
      <c r="F102" s="7"/>
      <c r="G102" s="7"/>
      <c r="H102" s="7"/>
      <c r="I102" s="7"/>
      <c r="J102" s="7"/>
      <c r="K102" s="7"/>
      <c r="L102" s="7"/>
      <c r="M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</row>
    <row r="103" spans="1:33" x14ac:dyDescent="0.2">
      <c r="A103" s="3">
        <v>2.0249999999999968</v>
      </c>
      <c r="B103" s="3"/>
      <c r="C103" s="3">
        <f t="shared" si="3"/>
        <v>1.6000542621510827</v>
      </c>
      <c r="D103" s="1"/>
      <c r="E103" s="7"/>
      <c r="F103" s="7"/>
      <c r="G103" s="7"/>
      <c r="H103" s="7"/>
      <c r="I103" s="7"/>
      <c r="J103" s="7"/>
      <c r="K103" s="7"/>
      <c r="L103" s="7"/>
      <c r="M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</row>
    <row r="104" spans="1:33" x14ac:dyDescent="0.2">
      <c r="A104" s="3">
        <v>2.0499999999999967</v>
      </c>
      <c r="B104" s="3"/>
      <c r="C104" s="3">
        <f t="shared" si="3"/>
        <v>1.600054262151035</v>
      </c>
      <c r="D104" s="1"/>
      <c r="E104" s="7"/>
      <c r="F104" s="7"/>
      <c r="G104" s="7"/>
      <c r="H104" s="7"/>
      <c r="I104" s="7"/>
      <c r="J104" s="7"/>
      <c r="K104" s="7"/>
      <c r="L104" s="7"/>
      <c r="M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</row>
    <row r="105" spans="1:33" x14ac:dyDescent="0.2">
      <c r="A105" s="3">
        <v>2.0749999999999966</v>
      </c>
      <c r="B105" s="3"/>
      <c r="C105" s="3">
        <f t="shared" si="3"/>
        <v>1.600054262151005</v>
      </c>
      <c r="D105" s="1"/>
      <c r="E105" s="7"/>
      <c r="F105" s="7"/>
      <c r="G105" s="7"/>
      <c r="H105" s="7"/>
      <c r="I105" s="7"/>
      <c r="J105" s="7"/>
      <c r="K105" s="7"/>
      <c r="L105" s="7"/>
      <c r="M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</row>
    <row r="106" spans="1:33" x14ac:dyDescent="0.2">
      <c r="A106" s="3">
        <v>2.0999999999999965</v>
      </c>
      <c r="B106" s="3"/>
      <c r="C106" s="3">
        <f t="shared" si="3"/>
        <v>1.6000542621509861</v>
      </c>
      <c r="D106" s="1"/>
      <c r="E106" s="7"/>
      <c r="F106" s="7"/>
      <c r="G106" s="7"/>
      <c r="H106" s="7"/>
      <c r="I106" s="7"/>
      <c r="J106" s="7"/>
      <c r="K106" s="7"/>
      <c r="L106" s="7"/>
      <c r="M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</row>
    <row r="107" spans="1:33" x14ac:dyDescent="0.2">
      <c r="A107" s="3">
        <v>2.1249999999999964</v>
      </c>
      <c r="B107" s="3"/>
      <c r="C107" s="3">
        <f t="shared" si="3"/>
        <v>1.6000542621509743</v>
      </c>
      <c r="D107" s="1"/>
      <c r="E107" s="7"/>
      <c r="F107" s="7"/>
      <c r="G107" s="7"/>
      <c r="H107" s="7"/>
      <c r="I107" s="7"/>
      <c r="J107" s="7"/>
      <c r="K107" s="7"/>
      <c r="L107" s="7"/>
      <c r="M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</row>
    <row r="108" spans="1:33" x14ac:dyDescent="0.2">
      <c r="A108" s="3">
        <v>2.1499999999999964</v>
      </c>
      <c r="B108" s="3"/>
      <c r="C108" s="3">
        <f t="shared" si="3"/>
        <v>1.600054262150967</v>
      </c>
      <c r="D108" s="1"/>
      <c r="E108" s="7"/>
      <c r="F108" s="7"/>
      <c r="G108" s="7"/>
      <c r="H108" s="7"/>
      <c r="I108" s="7"/>
      <c r="J108" s="7"/>
      <c r="K108" s="7"/>
      <c r="L108" s="7"/>
      <c r="M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</row>
    <row r="109" spans="1:33" x14ac:dyDescent="0.2">
      <c r="A109" s="3">
        <v>2.1749999999999963</v>
      </c>
      <c r="B109" s="3"/>
      <c r="C109" s="3">
        <f t="shared" si="3"/>
        <v>1.6000542621509624</v>
      </c>
      <c r="D109" s="1"/>
      <c r="E109" s="7"/>
      <c r="F109" s="7"/>
      <c r="G109" s="7"/>
      <c r="H109" s="7"/>
      <c r="I109" s="7"/>
      <c r="J109" s="7"/>
      <c r="K109" s="7"/>
      <c r="L109" s="7"/>
      <c r="M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</row>
    <row r="110" spans="1:33" x14ac:dyDescent="0.2">
      <c r="A110" s="3">
        <v>2.1999999999999962</v>
      </c>
      <c r="B110" s="3"/>
      <c r="C110" s="3">
        <f t="shared" si="3"/>
        <v>1.6000542621509595</v>
      </c>
      <c r="D110" s="1"/>
      <c r="E110" s="7"/>
      <c r="F110" s="7"/>
      <c r="G110" s="7"/>
      <c r="H110" s="7"/>
      <c r="I110" s="7"/>
      <c r="J110" s="7"/>
      <c r="K110" s="7"/>
      <c r="L110" s="7"/>
      <c r="M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</row>
    <row r="111" spans="1:33" x14ac:dyDescent="0.2">
      <c r="A111" s="3">
        <v>2.2249999999999961</v>
      </c>
      <c r="B111" s="3"/>
      <c r="C111" s="3">
        <f t="shared" si="3"/>
        <v>1.6000542621509577</v>
      </c>
      <c r="D111" s="1"/>
      <c r="E111" s="7"/>
      <c r="F111" s="7"/>
      <c r="G111" s="7"/>
      <c r="H111" s="7"/>
      <c r="I111" s="7"/>
      <c r="J111" s="7"/>
      <c r="K111" s="7"/>
      <c r="L111" s="7"/>
      <c r="M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</row>
    <row r="112" spans="1:33" x14ac:dyDescent="0.2">
      <c r="A112" s="3">
        <v>2.249999999999996</v>
      </c>
      <c r="B112" s="3"/>
      <c r="C112" s="3">
        <f t="shared" si="3"/>
        <v>1.6000542621509564</v>
      </c>
      <c r="D112" s="1"/>
      <c r="E112" s="7"/>
      <c r="F112" s="7"/>
      <c r="G112" s="7"/>
      <c r="H112" s="7"/>
      <c r="I112" s="7"/>
      <c r="J112" s="7"/>
      <c r="K112" s="7"/>
      <c r="L112" s="7"/>
      <c r="M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</row>
    <row r="113" spans="1:33" x14ac:dyDescent="0.2">
      <c r="A113" s="3">
        <v>2.2749999999999959</v>
      </c>
      <c r="B113" s="3"/>
      <c r="C113" s="3">
        <f t="shared" si="3"/>
        <v>1.6000542621509557</v>
      </c>
      <c r="D113" s="1"/>
      <c r="E113" s="7"/>
      <c r="F113" s="7"/>
      <c r="G113" s="7"/>
      <c r="H113" s="7"/>
      <c r="I113" s="7"/>
      <c r="J113" s="7"/>
      <c r="K113" s="7"/>
      <c r="L113" s="7"/>
      <c r="M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</row>
    <row r="114" spans="1:33" x14ac:dyDescent="0.2">
      <c r="A114" s="3">
        <v>2.2999999999999958</v>
      </c>
      <c r="B114" s="3"/>
      <c r="C114" s="3">
        <f t="shared" si="3"/>
        <v>1.6000542621509553</v>
      </c>
      <c r="D114" s="1"/>
      <c r="E114" s="7"/>
      <c r="F114" s="7"/>
      <c r="G114" s="7"/>
      <c r="H114" s="7"/>
      <c r="I114" s="7"/>
      <c r="J114" s="7"/>
      <c r="K114" s="7"/>
      <c r="L114" s="7"/>
      <c r="M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</row>
    <row r="115" spans="1:33" x14ac:dyDescent="0.2">
      <c r="A115" s="3">
        <v>2.3249999999999957</v>
      </c>
      <c r="B115" s="3"/>
      <c r="C115" s="3">
        <f t="shared" si="3"/>
        <v>1.600054262150955</v>
      </c>
      <c r="D115" s="1"/>
      <c r="E115" s="7"/>
      <c r="F115" s="7"/>
      <c r="G115" s="7"/>
      <c r="H115" s="7"/>
      <c r="I115" s="7"/>
      <c r="J115" s="7"/>
      <c r="K115" s="7"/>
      <c r="L115" s="7"/>
      <c r="M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</row>
    <row r="116" spans="1:33" x14ac:dyDescent="0.2">
      <c r="A116" s="3">
        <v>2.3499999999999956</v>
      </c>
      <c r="B116" s="3"/>
      <c r="C116" s="3">
        <f t="shared" si="3"/>
        <v>1.6000542621509548</v>
      </c>
      <c r="D116" s="1"/>
      <c r="E116" s="7"/>
      <c r="F116" s="7"/>
      <c r="G116" s="7"/>
      <c r="H116" s="7"/>
      <c r="I116" s="7"/>
      <c r="J116" s="7"/>
      <c r="K116" s="7"/>
      <c r="L116" s="7"/>
      <c r="M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</row>
    <row r="117" spans="1:33" x14ac:dyDescent="0.2">
      <c r="A117" s="3">
        <v>2.3749999999999956</v>
      </c>
      <c r="B117" s="3"/>
      <c r="C117" s="3">
        <f t="shared" si="3"/>
        <v>1.6000542621509546</v>
      </c>
      <c r="D117" s="1"/>
      <c r="E117" s="7"/>
      <c r="F117" s="7"/>
      <c r="G117" s="7"/>
      <c r="H117" s="7"/>
      <c r="I117" s="7"/>
      <c r="J117" s="7"/>
      <c r="K117" s="7"/>
      <c r="L117" s="7"/>
      <c r="M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</row>
    <row r="118" spans="1:33" x14ac:dyDescent="0.2">
      <c r="A118" s="3">
        <v>2.3999999999999955</v>
      </c>
      <c r="B118" s="3"/>
      <c r="C118" s="3">
        <f t="shared" si="3"/>
        <v>1.6000542621509546</v>
      </c>
      <c r="D118" s="1"/>
      <c r="E118" s="7"/>
      <c r="F118" s="7"/>
      <c r="G118" s="7"/>
      <c r="H118" s="7"/>
      <c r="I118" s="7"/>
      <c r="J118" s="7"/>
      <c r="K118" s="7"/>
      <c r="L118" s="7"/>
      <c r="M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</row>
    <row r="119" spans="1:33" x14ac:dyDescent="0.2">
      <c r="A119" s="3">
        <v>2.4249999999999954</v>
      </c>
      <c r="B119" s="3"/>
      <c r="C119" s="3">
        <f t="shared" si="3"/>
        <v>1.6000542621509546</v>
      </c>
      <c r="D119" s="1"/>
      <c r="E119" s="7"/>
      <c r="F119" s="7"/>
      <c r="G119" s="7"/>
      <c r="H119" s="7"/>
      <c r="I119" s="7"/>
      <c r="J119" s="7"/>
      <c r="K119" s="7"/>
      <c r="L119" s="7"/>
      <c r="M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</row>
    <row r="120" spans="1:33" x14ac:dyDescent="0.2">
      <c r="A120" s="3">
        <v>2.4499999999999953</v>
      </c>
      <c r="B120" s="3"/>
      <c r="C120" s="3">
        <f t="shared" si="3"/>
        <v>1.6000542621509546</v>
      </c>
      <c r="D120" s="1"/>
      <c r="E120" s="7"/>
      <c r="F120" s="7"/>
      <c r="G120" s="7"/>
      <c r="H120" s="7"/>
      <c r="I120" s="7"/>
      <c r="J120" s="7"/>
      <c r="K120" s="7"/>
      <c r="L120" s="7"/>
      <c r="M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</row>
    <row r="121" spans="1:33" x14ac:dyDescent="0.2">
      <c r="A121" s="3">
        <v>2.4749999999999952</v>
      </c>
      <c r="B121" s="3"/>
      <c r="C121" s="3">
        <f t="shared" si="3"/>
        <v>1.6000542621509546</v>
      </c>
      <c r="D121" s="1"/>
      <c r="E121" s="7"/>
      <c r="F121" s="7"/>
      <c r="G121" s="7"/>
      <c r="H121" s="7"/>
      <c r="I121" s="7"/>
      <c r="J121" s="7"/>
      <c r="K121" s="7"/>
      <c r="L121" s="7"/>
      <c r="M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</row>
    <row r="122" spans="1:33" x14ac:dyDescent="0.2">
      <c r="A122" s="3">
        <v>2.4999999999999951</v>
      </c>
      <c r="B122" s="3"/>
      <c r="C122" s="3">
        <f t="shared" si="3"/>
        <v>1.6000542621509546</v>
      </c>
      <c r="D122" s="1"/>
      <c r="E122" s="7"/>
      <c r="F122" s="7"/>
      <c r="G122" s="7"/>
      <c r="H122" s="7"/>
      <c r="I122" s="7"/>
      <c r="J122" s="7"/>
      <c r="K122" s="7"/>
      <c r="L122" s="7"/>
      <c r="M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</row>
    <row r="123" spans="1:33" x14ac:dyDescent="0.2">
      <c r="A123" s="3"/>
      <c r="B123" s="3"/>
      <c r="C123" s="3"/>
    </row>
    <row r="124" spans="1:33" x14ac:dyDescent="0.2">
      <c r="A124" s="3"/>
      <c r="B124" s="3"/>
      <c r="C124" s="3"/>
    </row>
    <row r="125" spans="1:33" x14ac:dyDescent="0.2">
      <c r="A125" s="3"/>
      <c r="B125" s="3"/>
      <c r="C125" s="3"/>
    </row>
    <row r="126" spans="1:33" x14ac:dyDescent="0.2">
      <c r="A126" s="3"/>
      <c r="B126" s="3"/>
      <c r="C126" s="3"/>
    </row>
    <row r="127" spans="1:33" x14ac:dyDescent="0.2">
      <c r="A127" s="3"/>
      <c r="B127" s="3"/>
      <c r="C127" s="3"/>
    </row>
    <row r="128" spans="1:33" x14ac:dyDescent="0.2">
      <c r="A128" s="3"/>
      <c r="B128" s="3"/>
      <c r="C128" s="3"/>
    </row>
    <row r="129" spans="1:3" x14ac:dyDescent="0.2">
      <c r="A129" s="3"/>
      <c r="B129" s="3"/>
      <c r="C129" s="3"/>
    </row>
    <row r="130" spans="1:3" x14ac:dyDescent="0.2">
      <c r="A130" s="3"/>
      <c r="B130" s="3"/>
      <c r="C130" s="3"/>
    </row>
    <row r="131" spans="1:3" x14ac:dyDescent="0.2">
      <c r="A131" s="3"/>
      <c r="B131" s="3"/>
      <c r="C131" s="3"/>
    </row>
    <row r="132" spans="1:3" x14ac:dyDescent="0.2">
      <c r="A132" s="3"/>
      <c r="B132" s="3"/>
      <c r="C132" s="3"/>
    </row>
    <row r="133" spans="1:3" x14ac:dyDescent="0.2">
      <c r="A133" s="3"/>
      <c r="B133" s="3"/>
      <c r="C133" s="3"/>
    </row>
    <row r="134" spans="1:3" x14ac:dyDescent="0.2">
      <c r="A134" s="3"/>
      <c r="B134" s="3"/>
      <c r="C134" s="3"/>
    </row>
    <row r="135" spans="1:3" x14ac:dyDescent="0.2">
      <c r="A135" s="3"/>
      <c r="B135" s="3"/>
      <c r="C135" s="3"/>
    </row>
    <row r="136" spans="1:3" x14ac:dyDescent="0.2">
      <c r="A136" s="3"/>
      <c r="B136" s="3"/>
      <c r="C136" s="3"/>
    </row>
    <row r="137" spans="1:3" x14ac:dyDescent="0.2">
      <c r="A137" s="3"/>
      <c r="B137" s="3"/>
      <c r="C137" s="3"/>
    </row>
    <row r="138" spans="1:3" x14ac:dyDescent="0.2">
      <c r="A138" s="3"/>
      <c r="B138" s="3"/>
      <c r="C138" s="3"/>
    </row>
    <row r="139" spans="1:3" x14ac:dyDescent="0.2">
      <c r="A139" s="3"/>
      <c r="B139" s="3"/>
      <c r="C139" s="3"/>
    </row>
    <row r="140" spans="1:3" x14ac:dyDescent="0.2">
      <c r="A140" s="3"/>
      <c r="B140" s="3"/>
      <c r="C140" s="3"/>
    </row>
    <row r="141" spans="1:3" x14ac:dyDescent="0.2">
      <c r="A141" s="3"/>
      <c r="B141" s="3"/>
      <c r="C141" s="3"/>
    </row>
    <row r="142" spans="1:3" x14ac:dyDescent="0.2">
      <c r="A142" s="3"/>
      <c r="B142" s="3"/>
      <c r="C142" s="3"/>
    </row>
    <row r="143" spans="1:3" x14ac:dyDescent="0.2">
      <c r="A143" s="3"/>
      <c r="B143" s="3"/>
      <c r="C143" s="3"/>
    </row>
    <row r="144" spans="1:3" x14ac:dyDescent="0.2">
      <c r="A144" s="3"/>
      <c r="B144" s="3"/>
      <c r="C144" s="3"/>
    </row>
    <row r="145" spans="1:3" x14ac:dyDescent="0.2">
      <c r="A145" s="3"/>
      <c r="B145" s="3"/>
      <c r="C145" s="3"/>
    </row>
    <row r="146" spans="1:3" x14ac:dyDescent="0.2">
      <c r="A146" s="3"/>
      <c r="B146" s="3"/>
      <c r="C146" s="3"/>
    </row>
    <row r="147" spans="1:3" x14ac:dyDescent="0.2">
      <c r="A147" s="3"/>
      <c r="B147" s="3"/>
      <c r="C147" s="3"/>
    </row>
    <row r="148" spans="1:3" x14ac:dyDescent="0.2">
      <c r="A148" s="3"/>
      <c r="B148" s="3"/>
      <c r="C148" s="3"/>
    </row>
    <row r="149" spans="1:3" x14ac:dyDescent="0.2">
      <c r="A149" s="3"/>
      <c r="B149" s="3"/>
      <c r="C149" s="3"/>
    </row>
    <row r="150" spans="1:3" x14ac:dyDescent="0.2">
      <c r="A150" s="3"/>
      <c r="B150" s="3"/>
      <c r="C150" s="3"/>
    </row>
    <row r="151" spans="1:3" x14ac:dyDescent="0.2">
      <c r="A151" s="3"/>
      <c r="B151" s="3"/>
      <c r="C151" s="3"/>
    </row>
    <row r="152" spans="1:3" x14ac:dyDescent="0.2">
      <c r="A152" s="3"/>
      <c r="B152" s="3"/>
      <c r="C152" s="3"/>
    </row>
    <row r="153" spans="1:3" x14ac:dyDescent="0.2">
      <c r="A153" s="3"/>
      <c r="B153" s="3"/>
      <c r="C153" s="3"/>
    </row>
    <row r="154" spans="1:3" x14ac:dyDescent="0.2">
      <c r="A154" s="3"/>
      <c r="B154" s="3"/>
      <c r="C154" s="3"/>
    </row>
    <row r="155" spans="1:3" x14ac:dyDescent="0.2">
      <c r="A155" s="3"/>
      <c r="B155" s="3"/>
      <c r="C155" s="3"/>
    </row>
    <row r="156" spans="1:3" x14ac:dyDescent="0.2">
      <c r="A156" s="3"/>
      <c r="B156" s="3"/>
      <c r="C156" s="3"/>
    </row>
    <row r="157" spans="1:3" x14ac:dyDescent="0.2">
      <c r="A157" s="3"/>
      <c r="B157" s="3"/>
      <c r="C157" s="3"/>
    </row>
    <row r="158" spans="1:3" x14ac:dyDescent="0.2">
      <c r="A158" s="3"/>
      <c r="B158" s="3"/>
      <c r="C158" s="3"/>
    </row>
    <row r="159" spans="1:3" x14ac:dyDescent="0.2">
      <c r="A159" s="3"/>
      <c r="B159" s="3"/>
      <c r="C159" s="3"/>
    </row>
    <row r="160" spans="1:3" x14ac:dyDescent="0.2">
      <c r="A160" s="3"/>
      <c r="B160" s="3"/>
      <c r="C160" s="3"/>
    </row>
    <row r="161" spans="1:3" x14ac:dyDescent="0.2">
      <c r="A161" s="3"/>
      <c r="B161" s="3"/>
      <c r="C161" s="3"/>
    </row>
    <row r="162" spans="1:3" x14ac:dyDescent="0.2">
      <c r="A162" s="3"/>
      <c r="B162" s="3"/>
      <c r="C162" s="3"/>
    </row>
    <row r="163" spans="1:3" x14ac:dyDescent="0.2">
      <c r="A163" s="3"/>
      <c r="B163" s="3"/>
      <c r="C163" s="3"/>
    </row>
    <row r="164" spans="1:3" x14ac:dyDescent="0.2">
      <c r="A164" s="3"/>
      <c r="B164" s="3"/>
      <c r="C164" s="3"/>
    </row>
    <row r="165" spans="1:3" x14ac:dyDescent="0.2">
      <c r="A165" s="3"/>
      <c r="B165" s="3"/>
      <c r="C165" s="3"/>
    </row>
    <row r="166" spans="1:3" x14ac:dyDescent="0.2">
      <c r="A166" s="3"/>
      <c r="B166" s="3"/>
      <c r="C166" s="3"/>
    </row>
    <row r="167" spans="1:3" x14ac:dyDescent="0.2">
      <c r="A167" s="3"/>
      <c r="B167" s="3"/>
      <c r="C167" s="3"/>
    </row>
    <row r="168" spans="1:3" x14ac:dyDescent="0.2">
      <c r="A168" s="3"/>
      <c r="B168" s="3"/>
      <c r="C168" s="3"/>
    </row>
    <row r="169" spans="1:3" x14ac:dyDescent="0.2">
      <c r="A169" s="3"/>
      <c r="B169" s="3"/>
      <c r="C169" s="3"/>
    </row>
    <row r="170" spans="1:3" x14ac:dyDescent="0.2">
      <c r="A170" s="3"/>
      <c r="B170" s="3"/>
      <c r="C170" s="3"/>
    </row>
    <row r="171" spans="1:3" x14ac:dyDescent="0.2">
      <c r="A171" s="3"/>
      <c r="B171" s="3"/>
      <c r="C171" s="3"/>
    </row>
    <row r="172" spans="1:3" x14ac:dyDescent="0.2">
      <c r="A172" s="3"/>
      <c r="B172" s="3"/>
      <c r="C172" s="3"/>
    </row>
    <row r="173" spans="1:3" x14ac:dyDescent="0.2">
      <c r="A173" s="3"/>
      <c r="B173" s="3"/>
      <c r="C173" s="3"/>
    </row>
    <row r="174" spans="1:3" x14ac:dyDescent="0.2">
      <c r="A174" s="3"/>
      <c r="B174" s="3"/>
      <c r="C174" s="3"/>
    </row>
    <row r="175" spans="1:3" x14ac:dyDescent="0.2">
      <c r="A175" s="3"/>
      <c r="B175" s="3"/>
      <c r="C175" s="3"/>
    </row>
    <row r="176" spans="1:3" x14ac:dyDescent="0.2">
      <c r="A176" s="3"/>
      <c r="B176" s="3"/>
      <c r="C176" s="3"/>
    </row>
    <row r="177" spans="1:3" x14ac:dyDescent="0.2">
      <c r="A177" s="3"/>
      <c r="B177" s="3"/>
      <c r="C177" s="3"/>
    </row>
    <row r="178" spans="1:3" x14ac:dyDescent="0.2">
      <c r="A178" s="3"/>
      <c r="B178" s="3"/>
      <c r="C178" s="3"/>
    </row>
    <row r="179" spans="1:3" x14ac:dyDescent="0.2">
      <c r="A179" s="3"/>
      <c r="B179" s="3"/>
      <c r="C179" s="3"/>
    </row>
    <row r="180" spans="1:3" x14ac:dyDescent="0.2">
      <c r="A180" s="3"/>
      <c r="B180" s="3"/>
      <c r="C180" s="3"/>
    </row>
    <row r="181" spans="1:3" x14ac:dyDescent="0.2">
      <c r="A181" s="3"/>
      <c r="B181" s="3"/>
      <c r="C181" s="3"/>
    </row>
    <row r="182" spans="1:3" x14ac:dyDescent="0.2">
      <c r="A182" s="3"/>
      <c r="B182" s="3"/>
      <c r="C182" s="3"/>
    </row>
    <row r="183" spans="1:3" x14ac:dyDescent="0.2">
      <c r="A183" s="3"/>
      <c r="B183" s="3"/>
      <c r="C183" s="3"/>
    </row>
    <row r="184" spans="1:3" x14ac:dyDescent="0.2">
      <c r="A184" s="3"/>
      <c r="B184" s="3"/>
      <c r="C184" s="3"/>
    </row>
    <row r="185" spans="1:3" x14ac:dyDescent="0.2">
      <c r="A185" s="3"/>
      <c r="B185" s="3"/>
      <c r="C185" s="3"/>
    </row>
    <row r="186" spans="1:3" x14ac:dyDescent="0.2">
      <c r="A186" s="3"/>
      <c r="B186" s="3"/>
      <c r="C186" s="3"/>
    </row>
    <row r="187" spans="1:3" x14ac:dyDescent="0.2">
      <c r="A187" s="3"/>
      <c r="B187" s="3"/>
      <c r="C187" s="3"/>
    </row>
    <row r="188" spans="1:3" x14ac:dyDescent="0.2">
      <c r="A188" s="3"/>
      <c r="B188" s="3"/>
      <c r="C188" s="3"/>
    </row>
    <row r="189" spans="1:3" x14ac:dyDescent="0.2">
      <c r="A189" s="3"/>
      <c r="B189" s="3"/>
      <c r="C189" s="3"/>
    </row>
    <row r="190" spans="1:3" x14ac:dyDescent="0.2">
      <c r="A190" s="3"/>
      <c r="B190" s="3"/>
      <c r="C190" s="3"/>
    </row>
    <row r="191" spans="1:3" x14ac:dyDescent="0.2">
      <c r="A191" s="3"/>
      <c r="B191" s="3"/>
      <c r="C191" s="3"/>
    </row>
    <row r="192" spans="1:3" x14ac:dyDescent="0.2">
      <c r="A192" s="3"/>
      <c r="B192" s="3"/>
      <c r="C192" s="3"/>
    </row>
    <row r="193" spans="1:3" x14ac:dyDescent="0.2">
      <c r="A193" s="3"/>
      <c r="B193" s="3"/>
      <c r="C193" s="3"/>
    </row>
    <row r="194" spans="1:3" x14ac:dyDescent="0.2">
      <c r="A194" s="3"/>
      <c r="B194" s="3"/>
      <c r="C194" s="3"/>
    </row>
    <row r="195" spans="1:3" x14ac:dyDescent="0.2">
      <c r="A195" s="3"/>
      <c r="B195" s="3"/>
      <c r="C195" s="3"/>
    </row>
    <row r="196" spans="1:3" x14ac:dyDescent="0.2">
      <c r="A196" s="3"/>
      <c r="B196" s="3"/>
      <c r="C196" s="3"/>
    </row>
    <row r="197" spans="1:3" x14ac:dyDescent="0.2">
      <c r="A197" s="3"/>
      <c r="B197" s="3"/>
      <c r="C197" s="3"/>
    </row>
    <row r="198" spans="1:3" x14ac:dyDescent="0.2">
      <c r="A198" s="3"/>
      <c r="B198" s="3"/>
      <c r="C198" s="3"/>
    </row>
    <row r="199" spans="1:3" x14ac:dyDescent="0.2">
      <c r="A199" s="3"/>
      <c r="B199" s="3"/>
      <c r="C199" s="3"/>
    </row>
    <row r="200" spans="1:3" x14ac:dyDescent="0.2">
      <c r="A200" s="3"/>
      <c r="B200" s="3"/>
      <c r="C200" s="3"/>
    </row>
    <row r="201" spans="1:3" x14ac:dyDescent="0.2">
      <c r="A201" s="3"/>
      <c r="B201" s="3"/>
      <c r="C201" s="3"/>
    </row>
    <row r="202" spans="1:3" x14ac:dyDescent="0.2">
      <c r="A202" s="3"/>
      <c r="B202" s="3"/>
      <c r="C202" s="3"/>
    </row>
    <row r="203" spans="1:3" x14ac:dyDescent="0.2">
      <c r="A203" s="3"/>
      <c r="B203" s="3"/>
      <c r="C203" s="3"/>
    </row>
    <row r="204" spans="1:3" x14ac:dyDescent="0.2">
      <c r="A204" s="3"/>
      <c r="B204" s="3"/>
      <c r="C204" s="3"/>
    </row>
    <row r="205" spans="1:3" x14ac:dyDescent="0.2">
      <c r="A205" s="3"/>
      <c r="B205" s="3"/>
      <c r="C205" s="3"/>
    </row>
    <row r="206" spans="1:3" x14ac:dyDescent="0.2">
      <c r="A206" s="3"/>
      <c r="B206" s="3"/>
      <c r="C206" s="3"/>
    </row>
    <row r="207" spans="1:3" x14ac:dyDescent="0.2">
      <c r="A207" s="3"/>
      <c r="B207" s="3"/>
      <c r="C207" s="3"/>
    </row>
    <row r="208" spans="1:3" x14ac:dyDescent="0.2">
      <c r="A208" s="3"/>
      <c r="B208" s="3"/>
      <c r="C208" s="3"/>
    </row>
    <row r="209" spans="1:3" x14ac:dyDescent="0.2">
      <c r="A209" s="3"/>
      <c r="B209" s="3"/>
      <c r="C209" s="3"/>
    </row>
    <row r="210" spans="1:3" x14ac:dyDescent="0.2">
      <c r="A210" s="3"/>
      <c r="B210" s="3"/>
      <c r="C210" s="3"/>
    </row>
    <row r="211" spans="1:3" x14ac:dyDescent="0.2">
      <c r="A211" s="3"/>
      <c r="B211" s="3"/>
      <c r="C211" s="3"/>
    </row>
    <row r="212" spans="1:3" x14ac:dyDescent="0.2">
      <c r="A212" s="3"/>
      <c r="B212" s="3"/>
      <c r="C212" s="3"/>
    </row>
    <row r="213" spans="1:3" x14ac:dyDescent="0.2">
      <c r="A213" s="3"/>
      <c r="B213" s="3"/>
      <c r="C213" s="3"/>
    </row>
    <row r="214" spans="1:3" x14ac:dyDescent="0.2">
      <c r="A214" s="3"/>
      <c r="B214" s="3"/>
      <c r="C214" s="3"/>
    </row>
    <row r="215" spans="1:3" x14ac:dyDescent="0.2">
      <c r="A215" s="3"/>
      <c r="B215" s="3"/>
      <c r="C215" s="3"/>
    </row>
    <row r="216" spans="1:3" x14ac:dyDescent="0.2">
      <c r="A216" s="3"/>
      <c r="B216" s="3"/>
      <c r="C216" s="3"/>
    </row>
    <row r="217" spans="1:3" x14ac:dyDescent="0.2">
      <c r="A217" s="3"/>
      <c r="B217" s="3"/>
      <c r="C217" s="3"/>
    </row>
    <row r="218" spans="1:3" x14ac:dyDescent="0.2">
      <c r="A218" s="3"/>
      <c r="B218" s="3"/>
      <c r="C218" s="3"/>
    </row>
    <row r="219" spans="1:3" x14ac:dyDescent="0.2">
      <c r="A219" s="3"/>
      <c r="B219" s="3"/>
      <c r="C219" s="3"/>
    </row>
    <row r="220" spans="1:3" x14ac:dyDescent="0.2">
      <c r="A220" s="3"/>
      <c r="B220" s="3"/>
      <c r="C220" s="3"/>
    </row>
    <row r="221" spans="1:3" x14ac:dyDescent="0.2">
      <c r="A221" s="3"/>
      <c r="B221" s="3"/>
      <c r="C221" s="3"/>
    </row>
    <row r="222" spans="1:3" x14ac:dyDescent="0.2">
      <c r="A222" s="3"/>
      <c r="B222" s="3"/>
      <c r="C222" s="3"/>
    </row>
    <row r="223" spans="1:3" x14ac:dyDescent="0.2">
      <c r="A223" s="3"/>
      <c r="B223" s="3"/>
      <c r="C223" s="3"/>
    </row>
    <row r="224" spans="1:3" x14ac:dyDescent="0.2">
      <c r="A224" s="3"/>
      <c r="B224" s="3"/>
      <c r="C224" s="3"/>
    </row>
    <row r="225" spans="1:3" x14ac:dyDescent="0.2">
      <c r="A225" s="3"/>
      <c r="B225" s="3"/>
      <c r="C225" s="3"/>
    </row>
    <row r="226" spans="1:3" x14ac:dyDescent="0.2">
      <c r="A226" s="3"/>
      <c r="B226" s="3"/>
      <c r="C226" s="3"/>
    </row>
    <row r="227" spans="1:3" x14ac:dyDescent="0.2">
      <c r="A227" s="3"/>
      <c r="B227" s="3"/>
      <c r="C227" s="3"/>
    </row>
    <row r="228" spans="1:3" x14ac:dyDescent="0.2">
      <c r="A228" s="3"/>
      <c r="B228" s="3"/>
      <c r="C228" s="3"/>
    </row>
    <row r="229" spans="1:3" x14ac:dyDescent="0.2">
      <c r="A229" s="3"/>
      <c r="B229" s="3"/>
      <c r="C229" s="3"/>
    </row>
    <row r="230" spans="1:3" x14ac:dyDescent="0.2">
      <c r="A230" s="3"/>
      <c r="B230" s="3"/>
      <c r="C230" s="3"/>
    </row>
    <row r="231" spans="1:3" x14ac:dyDescent="0.2">
      <c r="A231" s="3"/>
      <c r="B231" s="3"/>
      <c r="C231" s="3"/>
    </row>
    <row r="232" spans="1:3" x14ac:dyDescent="0.2">
      <c r="A232" s="3"/>
      <c r="B232" s="3"/>
      <c r="C232" s="3"/>
    </row>
    <row r="233" spans="1:3" x14ac:dyDescent="0.2">
      <c r="A233" s="3"/>
      <c r="B233" s="3"/>
      <c r="C233" s="3"/>
    </row>
    <row r="234" spans="1:3" x14ac:dyDescent="0.2">
      <c r="A234" s="3"/>
      <c r="B234" s="3"/>
      <c r="C234" s="3"/>
    </row>
    <row r="235" spans="1:3" x14ac:dyDescent="0.2">
      <c r="A235" s="3"/>
      <c r="B235" s="3"/>
      <c r="C235" s="3"/>
    </row>
    <row r="236" spans="1:3" x14ac:dyDescent="0.2">
      <c r="A236" s="3"/>
      <c r="B236" s="3"/>
      <c r="C236" s="3"/>
    </row>
    <row r="237" spans="1:3" x14ac:dyDescent="0.2">
      <c r="A237" s="3"/>
      <c r="B237" s="3"/>
      <c r="C237" s="3"/>
    </row>
    <row r="238" spans="1:3" x14ac:dyDescent="0.2">
      <c r="A238" s="3"/>
      <c r="B238" s="3"/>
      <c r="C238" s="3"/>
    </row>
    <row r="239" spans="1:3" x14ac:dyDescent="0.2">
      <c r="A239" s="3"/>
      <c r="B239" s="3"/>
      <c r="C239" s="3"/>
    </row>
    <row r="240" spans="1:3" x14ac:dyDescent="0.2">
      <c r="A240" s="3"/>
      <c r="B240" s="3"/>
      <c r="C240" s="3"/>
    </row>
    <row r="241" spans="1:3" x14ac:dyDescent="0.2">
      <c r="A241" s="3"/>
      <c r="B241" s="3"/>
      <c r="C241" s="3"/>
    </row>
    <row r="242" spans="1:3" x14ac:dyDescent="0.2">
      <c r="A242" s="3"/>
      <c r="B242" s="3"/>
      <c r="C242" s="3"/>
    </row>
    <row r="243" spans="1:3" x14ac:dyDescent="0.2">
      <c r="A243" s="3"/>
      <c r="B243" s="3"/>
      <c r="C243" s="3"/>
    </row>
    <row r="244" spans="1:3" x14ac:dyDescent="0.2">
      <c r="A244" s="3"/>
      <c r="B244" s="3"/>
      <c r="C244" s="3"/>
    </row>
    <row r="245" spans="1:3" x14ac:dyDescent="0.2">
      <c r="A245" s="3"/>
      <c r="B245" s="3"/>
      <c r="C245" s="3"/>
    </row>
    <row r="246" spans="1:3" x14ac:dyDescent="0.2">
      <c r="A246" s="3"/>
      <c r="B246" s="3"/>
      <c r="C246" s="3"/>
    </row>
    <row r="247" spans="1:3" x14ac:dyDescent="0.2">
      <c r="A247" s="3"/>
      <c r="B247" s="3"/>
      <c r="C247" s="3"/>
    </row>
    <row r="248" spans="1:3" x14ac:dyDescent="0.2">
      <c r="A248" s="3"/>
      <c r="B248" s="3"/>
      <c r="C248" s="3"/>
    </row>
    <row r="249" spans="1:3" x14ac:dyDescent="0.2">
      <c r="A249" s="3"/>
      <c r="B249" s="3"/>
      <c r="C249" s="3"/>
    </row>
    <row r="250" spans="1:3" x14ac:dyDescent="0.2">
      <c r="A250" s="3"/>
      <c r="B250" s="3"/>
      <c r="C250" s="3"/>
    </row>
    <row r="251" spans="1:3" x14ac:dyDescent="0.2">
      <c r="A251" s="3"/>
      <c r="B251" s="3"/>
      <c r="C251" s="3"/>
    </row>
    <row r="252" spans="1:3" x14ac:dyDescent="0.2">
      <c r="A252" s="3"/>
      <c r="B252" s="3"/>
      <c r="C252" s="3"/>
    </row>
    <row r="253" spans="1:3" x14ac:dyDescent="0.2">
      <c r="A253" s="3"/>
      <c r="B253" s="3"/>
      <c r="C253" s="3"/>
    </row>
    <row r="254" spans="1:3" x14ac:dyDescent="0.2">
      <c r="A254" s="3"/>
      <c r="B254" s="3"/>
      <c r="C254" s="3"/>
    </row>
    <row r="255" spans="1:3" x14ac:dyDescent="0.2">
      <c r="A255" s="3"/>
      <c r="B255" s="3"/>
      <c r="C255" s="3"/>
    </row>
    <row r="256" spans="1:3" x14ac:dyDescent="0.2">
      <c r="A256" s="3"/>
      <c r="B256" s="3"/>
      <c r="C256" s="3"/>
    </row>
    <row r="257" spans="1:3" x14ac:dyDescent="0.2">
      <c r="A257" s="3"/>
      <c r="B257" s="3"/>
      <c r="C257" s="3"/>
    </row>
    <row r="258" spans="1:3" x14ac:dyDescent="0.2">
      <c r="A258" s="3"/>
      <c r="B258" s="3"/>
      <c r="C258" s="3"/>
    </row>
    <row r="259" spans="1:3" x14ac:dyDescent="0.2">
      <c r="A259" s="3"/>
      <c r="B259" s="3"/>
      <c r="C259" s="3"/>
    </row>
    <row r="260" spans="1:3" x14ac:dyDescent="0.2">
      <c r="A260" s="3"/>
      <c r="B260" s="3"/>
      <c r="C260" s="3"/>
    </row>
    <row r="261" spans="1:3" x14ac:dyDescent="0.2">
      <c r="A261" s="3"/>
      <c r="B261" s="3"/>
      <c r="C261" s="3"/>
    </row>
    <row r="262" spans="1:3" x14ac:dyDescent="0.2">
      <c r="A262" s="3"/>
      <c r="B262" s="3"/>
      <c r="C262" s="3"/>
    </row>
    <row r="263" spans="1:3" x14ac:dyDescent="0.2">
      <c r="A263" s="3"/>
      <c r="B263" s="3"/>
      <c r="C263" s="3"/>
    </row>
    <row r="264" spans="1:3" x14ac:dyDescent="0.2">
      <c r="A264" s="3"/>
      <c r="B264" s="3"/>
      <c r="C264" s="3"/>
    </row>
    <row r="265" spans="1:3" x14ac:dyDescent="0.2">
      <c r="A265" s="3"/>
      <c r="B265" s="3"/>
      <c r="C265" s="3"/>
    </row>
    <row r="266" spans="1:3" x14ac:dyDescent="0.2">
      <c r="A266" s="3"/>
      <c r="B266" s="3"/>
      <c r="C266" s="3"/>
    </row>
    <row r="267" spans="1:3" x14ac:dyDescent="0.2">
      <c r="A267" s="3"/>
      <c r="B267" s="3"/>
      <c r="C267" s="3"/>
    </row>
    <row r="268" spans="1:3" x14ac:dyDescent="0.2">
      <c r="A268" s="3"/>
      <c r="B268" s="3"/>
      <c r="C268" s="3"/>
    </row>
    <row r="269" spans="1:3" x14ac:dyDescent="0.2">
      <c r="A269" s="3"/>
      <c r="B269" s="3"/>
      <c r="C269" s="3"/>
    </row>
    <row r="270" spans="1:3" x14ac:dyDescent="0.2">
      <c r="A270" s="3"/>
      <c r="B270" s="3"/>
      <c r="C270" s="3"/>
    </row>
    <row r="271" spans="1:3" x14ac:dyDescent="0.2">
      <c r="A271" s="3"/>
      <c r="B271" s="3"/>
      <c r="C271" s="3"/>
    </row>
    <row r="272" spans="1:3" x14ac:dyDescent="0.2">
      <c r="A272" s="3"/>
      <c r="B272" s="3"/>
      <c r="C272" s="3"/>
    </row>
    <row r="273" spans="1:3" x14ac:dyDescent="0.2">
      <c r="A273" s="3"/>
      <c r="B273" s="3"/>
      <c r="C273" s="3"/>
    </row>
    <row r="274" spans="1:3" x14ac:dyDescent="0.2">
      <c r="A274" s="3"/>
      <c r="B274" s="3"/>
      <c r="C274" s="3"/>
    </row>
    <row r="275" spans="1:3" x14ac:dyDescent="0.2">
      <c r="A275" s="3"/>
      <c r="B275" s="3"/>
      <c r="C275" s="3"/>
    </row>
    <row r="276" spans="1:3" x14ac:dyDescent="0.2">
      <c r="A276" s="3"/>
      <c r="B276" s="3"/>
      <c r="C276" s="3"/>
    </row>
    <row r="277" spans="1:3" x14ac:dyDescent="0.2">
      <c r="A277" s="3"/>
      <c r="B277" s="3"/>
      <c r="C277" s="3"/>
    </row>
    <row r="278" spans="1:3" x14ac:dyDescent="0.2">
      <c r="A278" s="3"/>
      <c r="B278" s="3"/>
      <c r="C278" s="3"/>
    </row>
    <row r="279" spans="1:3" x14ac:dyDescent="0.2">
      <c r="A279" s="3"/>
      <c r="B279" s="3"/>
      <c r="C279" s="3"/>
    </row>
    <row r="280" spans="1:3" x14ac:dyDescent="0.2">
      <c r="A280" s="3"/>
      <c r="B280" s="3"/>
      <c r="C280" s="3"/>
    </row>
    <row r="281" spans="1:3" x14ac:dyDescent="0.2">
      <c r="A281" s="3"/>
      <c r="B281" s="3"/>
      <c r="C281" s="3"/>
    </row>
    <row r="282" spans="1:3" x14ac:dyDescent="0.2">
      <c r="A282" s="3"/>
      <c r="B282" s="3"/>
      <c r="C282" s="3"/>
    </row>
    <row r="283" spans="1:3" x14ac:dyDescent="0.2">
      <c r="A283" s="3"/>
      <c r="B283" s="3"/>
      <c r="C283" s="3"/>
    </row>
    <row r="284" spans="1:3" x14ac:dyDescent="0.2">
      <c r="A284" s="3"/>
      <c r="B284" s="3"/>
      <c r="C284" s="3"/>
    </row>
    <row r="285" spans="1:3" x14ac:dyDescent="0.2">
      <c r="A285" s="3"/>
      <c r="B285" s="3"/>
      <c r="C285" s="3"/>
    </row>
    <row r="286" spans="1:3" x14ac:dyDescent="0.2">
      <c r="A286" s="3"/>
      <c r="B286" s="3"/>
      <c r="C286" s="3"/>
    </row>
    <row r="287" spans="1:3" x14ac:dyDescent="0.2">
      <c r="A287" s="3"/>
      <c r="B287" s="3"/>
      <c r="C287" s="3"/>
    </row>
    <row r="288" spans="1:3" x14ac:dyDescent="0.2">
      <c r="A288" s="3"/>
      <c r="B288" s="3"/>
      <c r="C288" s="3"/>
    </row>
    <row r="289" spans="1:3" x14ac:dyDescent="0.2">
      <c r="A289" s="3"/>
      <c r="B289" s="3"/>
      <c r="C289" s="3"/>
    </row>
    <row r="290" spans="1:3" x14ac:dyDescent="0.2">
      <c r="A290" s="3"/>
      <c r="B290" s="3"/>
      <c r="C290" s="3"/>
    </row>
    <row r="291" spans="1:3" x14ac:dyDescent="0.2">
      <c r="A291" s="3"/>
      <c r="B291" s="3"/>
      <c r="C291" s="3"/>
    </row>
    <row r="292" spans="1:3" x14ac:dyDescent="0.2">
      <c r="A292" s="3"/>
      <c r="B292" s="3"/>
      <c r="C292" s="3"/>
    </row>
    <row r="293" spans="1:3" x14ac:dyDescent="0.2">
      <c r="A293" s="3"/>
      <c r="B293" s="3"/>
      <c r="C293" s="3"/>
    </row>
    <row r="294" spans="1:3" x14ac:dyDescent="0.2">
      <c r="A294" s="3"/>
      <c r="B294" s="3"/>
      <c r="C294" s="3"/>
    </row>
    <row r="295" spans="1:3" x14ac:dyDescent="0.2">
      <c r="A295" s="3"/>
      <c r="B295" s="3"/>
      <c r="C295" s="3"/>
    </row>
    <row r="296" spans="1:3" x14ac:dyDescent="0.2">
      <c r="A296" s="3"/>
      <c r="B296" s="3"/>
      <c r="C296" s="3"/>
    </row>
    <row r="297" spans="1:3" x14ac:dyDescent="0.2">
      <c r="A297" s="3"/>
      <c r="B297" s="3"/>
      <c r="C297" s="3"/>
    </row>
    <row r="298" spans="1:3" x14ac:dyDescent="0.2">
      <c r="A298" s="3"/>
      <c r="B298" s="3"/>
      <c r="C298" s="3"/>
    </row>
    <row r="299" spans="1:3" x14ac:dyDescent="0.2">
      <c r="A299" s="3"/>
      <c r="B299" s="3"/>
      <c r="C299" s="3"/>
    </row>
    <row r="300" spans="1:3" x14ac:dyDescent="0.2">
      <c r="A300" s="3"/>
      <c r="B300" s="3"/>
      <c r="C300" s="3"/>
    </row>
    <row r="301" spans="1:3" x14ac:dyDescent="0.2">
      <c r="A301" s="3"/>
      <c r="B301" s="3"/>
      <c r="C301" s="3"/>
    </row>
    <row r="302" spans="1:3" x14ac:dyDescent="0.2">
      <c r="A302" s="3"/>
      <c r="B302" s="3"/>
      <c r="C302" s="3"/>
    </row>
    <row r="303" spans="1:3" x14ac:dyDescent="0.2">
      <c r="A303" s="3"/>
      <c r="B303" s="3"/>
      <c r="C303" s="3"/>
    </row>
    <row r="304" spans="1:3" x14ac:dyDescent="0.2">
      <c r="A304" s="3"/>
      <c r="B304" s="3"/>
      <c r="C304" s="3"/>
    </row>
    <row r="305" spans="1:3" x14ac:dyDescent="0.2">
      <c r="A305" s="3"/>
      <c r="B305" s="3"/>
      <c r="C305" s="3"/>
    </row>
    <row r="306" spans="1:3" x14ac:dyDescent="0.2">
      <c r="A306" s="3"/>
      <c r="B306" s="3"/>
      <c r="C306" s="3"/>
    </row>
    <row r="307" spans="1:3" x14ac:dyDescent="0.2">
      <c r="A307" s="3"/>
      <c r="B307" s="3"/>
      <c r="C307" s="3"/>
    </row>
    <row r="308" spans="1:3" x14ac:dyDescent="0.2">
      <c r="A308" s="3"/>
      <c r="B308" s="3"/>
      <c r="C308" s="3"/>
    </row>
    <row r="309" spans="1:3" x14ac:dyDescent="0.2">
      <c r="A309" s="3"/>
      <c r="B309" s="3"/>
      <c r="C309" s="3"/>
    </row>
    <row r="310" spans="1:3" x14ac:dyDescent="0.2">
      <c r="A310" s="3"/>
      <c r="B310" s="3"/>
      <c r="C310" s="3"/>
    </row>
    <row r="311" spans="1:3" x14ac:dyDescent="0.2">
      <c r="A311" s="3"/>
      <c r="B311" s="3"/>
      <c r="C311" s="3"/>
    </row>
    <row r="312" spans="1:3" x14ac:dyDescent="0.2">
      <c r="A312" s="3"/>
      <c r="B312" s="3"/>
      <c r="C312" s="3"/>
    </row>
    <row r="313" spans="1:3" x14ac:dyDescent="0.2">
      <c r="A313" s="3"/>
      <c r="B313" s="3"/>
      <c r="C313" s="3"/>
    </row>
    <row r="314" spans="1:3" x14ac:dyDescent="0.2">
      <c r="A314" s="3"/>
      <c r="B314" s="3"/>
      <c r="C314" s="3"/>
    </row>
    <row r="315" spans="1:3" x14ac:dyDescent="0.2">
      <c r="A315" s="3"/>
      <c r="B315" s="3"/>
      <c r="C315" s="3"/>
    </row>
    <row r="316" spans="1:3" x14ac:dyDescent="0.2">
      <c r="A316" s="3"/>
      <c r="B316" s="3"/>
      <c r="C316" s="3"/>
    </row>
    <row r="317" spans="1:3" x14ac:dyDescent="0.2">
      <c r="A317" s="3"/>
      <c r="B317" s="3"/>
      <c r="C317" s="3"/>
    </row>
    <row r="318" spans="1:3" x14ac:dyDescent="0.2">
      <c r="A318" s="3"/>
      <c r="B318" s="3"/>
      <c r="C318" s="3"/>
    </row>
    <row r="319" spans="1:3" x14ac:dyDescent="0.2">
      <c r="A319" s="3"/>
      <c r="B319" s="3"/>
      <c r="C319" s="3"/>
    </row>
    <row r="320" spans="1:3" x14ac:dyDescent="0.2">
      <c r="A320" s="3"/>
      <c r="B320" s="3"/>
      <c r="C320" s="3"/>
    </row>
    <row r="321" spans="1:3" x14ac:dyDescent="0.2">
      <c r="A321" s="3"/>
      <c r="B321" s="3"/>
      <c r="C321" s="3"/>
    </row>
    <row r="322" spans="1:3" x14ac:dyDescent="0.2">
      <c r="A322" s="3"/>
      <c r="B322" s="3"/>
      <c r="C322" s="3"/>
    </row>
    <row r="323" spans="1:3" x14ac:dyDescent="0.2">
      <c r="A323" s="3"/>
      <c r="B323" s="3"/>
      <c r="C323" s="3"/>
    </row>
    <row r="324" spans="1:3" x14ac:dyDescent="0.2">
      <c r="A324" s="3"/>
      <c r="B324" s="3"/>
      <c r="C324" s="3"/>
    </row>
    <row r="325" spans="1:3" x14ac:dyDescent="0.2">
      <c r="A325" s="3"/>
      <c r="B325" s="3"/>
      <c r="C325" s="3"/>
    </row>
    <row r="326" spans="1:3" x14ac:dyDescent="0.2">
      <c r="A326" s="3"/>
      <c r="B326" s="3"/>
      <c r="C326" s="3"/>
    </row>
    <row r="327" spans="1:3" x14ac:dyDescent="0.2">
      <c r="A327" s="3"/>
      <c r="B327" s="3"/>
      <c r="C327" s="3"/>
    </row>
    <row r="328" spans="1:3" x14ac:dyDescent="0.2">
      <c r="A328" s="3"/>
      <c r="B328" s="3"/>
      <c r="C328" s="3"/>
    </row>
    <row r="329" spans="1:3" x14ac:dyDescent="0.2">
      <c r="A329" s="3"/>
      <c r="B329" s="3"/>
      <c r="C329" s="3"/>
    </row>
    <row r="330" spans="1:3" x14ac:dyDescent="0.2">
      <c r="A330" s="3"/>
      <c r="B330" s="3"/>
      <c r="C330" s="3"/>
    </row>
    <row r="331" spans="1:3" x14ac:dyDescent="0.2">
      <c r="A331" s="3"/>
      <c r="B331" s="3"/>
      <c r="C331" s="3"/>
    </row>
    <row r="332" spans="1:3" x14ac:dyDescent="0.2">
      <c r="A332" s="3"/>
      <c r="B332" s="3"/>
      <c r="C332" s="3"/>
    </row>
    <row r="333" spans="1:3" x14ac:dyDescent="0.2">
      <c r="A333" s="3"/>
      <c r="B333" s="3"/>
      <c r="C333" s="3"/>
    </row>
    <row r="334" spans="1:3" x14ac:dyDescent="0.2">
      <c r="A334" s="3"/>
      <c r="B334" s="3"/>
      <c r="C334" s="3"/>
    </row>
    <row r="335" spans="1:3" x14ac:dyDescent="0.2">
      <c r="A335" s="3"/>
      <c r="B335" s="3"/>
      <c r="C335" s="3"/>
    </row>
    <row r="336" spans="1:3" x14ac:dyDescent="0.2">
      <c r="A336" s="3"/>
      <c r="B336" s="3"/>
      <c r="C336" s="3"/>
    </row>
    <row r="337" spans="1:3" x14ac:dyDescent="0.2">
      <c r="A337" s="3"/>
      <c r="B337" s="3"/>
      <c r="C337" s="3"/>
    </row>
    <row r="338" spans="1:3" x14ac:dyDescent="0.2">
      <c r="A338" s="3"/>
      <c r="B338" s="3"/>
      <c r="C338" s="3"/>
    </row>
    <row r="339" spans="1:3" x14ac:dyDescent="0.2">
      <c r="A339" s="3"/>
      <c r="B339" s="3"/>
      <c r="C339" s="3"/>
    </row>
    <row r="340" spans="1:3" x14ac:dyDescent="0.2">
      <c r="A340" s="3"/>
      <c r="B340" s="3"/>
      <c r="C340" s="3"/>
    </row>
    <row r="341" spans="1:3" x14ac:dyDescent="0.2">
      <c r="A341" s="3"/>
      <c r="B341" s="3"/>
      <c r="C341" s="3"/>
    </row>
    <row r="342" spans="1:3" x14ac:dyDescent="0.2">
      <c r="A342" s="3"/>
      <c r="B342" s="3"/>
      <c r="C342" s="3"/>
    </row>
    <row r="343" spans="1:3" x14ac:dyDescent="0.2">
      <c r="A343" s="3"/>
      <c r="B343" s="3"/>
      <c r="C343" s="3"/>
    </row>
    <row r="344" spans="1:3" x14ac:dyDescent="0.2">
      <c r="A344" s="3"/>
      <c r="B344" s="3"/>
      <c r="C344" s="3"/>
    </row>
    <row r="345" spans="1:3" x14ac:dyDescent="0.2">
      <c r="A345" s="3"/>
      <c r="B345" s="3"/>
      <c r="C345" s="3"/>
    </row>
    <row r="346" spans="1:3" x14ac:dyDescent="0.2">
      <c r="A346" s="3"/>
      <c r="B346" s="3"/>
      <c r="C346" s="3"/>
    </row>
    <row r="347" spans="1:3" x14ac:dyDescent="0.2">
      <c r="A347" s="3"/>
      <c r="B347" s="3"/>
      <c r="C347" s="3"/>
    </row>
    <row r="348" spans="1:3" x14ac:dyDescent="0.2">
      <c r="A348" s="3"/>
      <c r="B348" s="3"/>
      <c r="C348" s="3"/>
    </row>
    <row r="349" spans="1:3" x14ac:dyDescent="0.2">
      <c r="A349" s="3"/>
      <c r="B349" s="3"/>
      <c r="C349" s="3"/>
    </row>
    <row r="350" spans="1:3" x14ac:dyDescent="0.2">
      <c r="A350" s="3"/>
      <c r="B350" s="3"/>
      <c r="C350" s="3"/>
    </row>
    <row r="351" spans="1:3" x14ac:dyDescent="0.2">
      <c r="A351" s="3"/>
      <c r="B351" s="3"/>
      <c r="C351" s="3"/>
    </row>
    <row r="352" spans="1:3" x14ac:dyDescent="0.2">
      <c r="A352" s="3"/>
      <c r="B352" s="3"/>
      <c r="C352" s="3"/>
    </row>
    <row r="353" spans="1:3" x14ac:dyDescent="0.2">
      <c r="A353" s="3"/>
      <c r="B353" s="3"/>
      <c r="C353" s="3"/>
    </row>
    <row r="354" spans="1:3" x14ac:dyDescent="0.2">
      <c r="A354" s="3"/>
      <c r="B354" s="3"/>
      <c r="C354" s="3"/>
    </row>
    <row r="355" spans="1:3" x14ac:dyDescent="0.2">
      <c r="A355" s="3"/>
      <c r="B355" s="3"/>
      <c r="C355" s="3"/>
    </row>
    <row r="356" spans="1:3" x14ac:dyDescent="0.2">
      <c r="A356" s="3"/>
      <c r="B356" s="3"/>
      <c r="C356" s="3"/>
    </row>
    <row r="357" spans="1:3" x14ac:dyDescent="0.2">
      <c r="A357" s="3"/>
      <c r="B357" s="3"/>
      <c r="C357" s="3"/>
    </row>
    <row r="358" spans="1:3" x14ac:dyDescent="0.2">
      <c r="A358" s="3"/>
      <c r="B358" s="3"/>
      <c r="C358" s="3"/>
    </row>
    <row r="359" spans="1:3" x14ac:dyDescent="0.2">
      <c r="A359" s="3"/>
      <c r="B359" s="3"/>
      <c r="C359" s="3"/>
    </row>
    <row r="360" spans="1:3" x14ac:dyDescent="0.2">
      <c r="A360" s="3"/>
      <c r="B360" s="3"/>
      <c r="C360" s="3"/>
    </row>
    <row r="361" spans="1:3" x14ac:dyDescent="0.2">
      <c r="A361" s="3"/>
      <c r="B361" s="3"/>
      <c r="C361" s="3"/>
    </row>
    <row r="362" spans="1:3" x14ac:dyDescent="0.2">
      <c r="A362" s="3"/>
      <c r="B362" s="3"/>
      <c r="C362" s="3"/>
    </row>
    <row r="363" spans="1:3" x14ac:dyDescent="0.2">
      <c r="A363" s="3"/>
      <c r="B363" s="3"/>
      <c r="C363" s="3"/>
    </row>
    <row r="364" spans="1:3" x14ac:dyDescent="0.2">
      <c r="A364" s="3"/>
      <c r="B364" s="3"/>
      <c r="C364" s="3"/>
    </row>
    <row r="365" spans="1:3" x14ac:dyDescent="0.2">
      <c r="A365" s="3"/>
      <c r="B365" s="3"/>
      <c r="C365" s="3"/>
    </row>
    <row r="366" spans="1:3" x14ac:dyDescent="0.2">
      <c r="A366" s="3"/>
      <c r="B366" s="3"/>
      <c r="C366" s="3"/>
    </row>
    <row r="367" spans="1:3" x14ac:dyDescent="0.2">
      <c r="A367" s="3"/>
      <c r="B367" s="3"/>
      <c r="C367" s="3"/>
    </row>
  </sheetData>
  <mergeCells count="1">
    <mergeCell ref="F12:L1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7"/>
  <sheetViews>
    <sheetView zoomScale="80" zoomScaleNormal="80" workbookViewId="0">
      <selection sqref="A1:F18"/>
    </sheetView>
  </sheetViews>
  <sheetFormatPr defaultRowHeight="12.75" x14ac:dyDescent="0.2"/>
  <cols>
    <col min="1" max="1" width="11.42578125" style="13" bestFit="1" customWidth="1"/>
    <col min="2" max="2" width="9.28515625" style="13" bestFit="1" customWidth="1"/>
    <col min="3" max="3" width="10.140625" style="13" bestFit="1" customWidth="1"/>
    <col min="4" max="4" width="12.28515625" style="13" bestFit="1" customWidth="1"/>
    <col min="5" max="16384" width="9.140625" style="13"/>
  </cols>
  <sheetData>
    <row r="1" spans="1:15" x14ac:dyDescent="0.2">
      <c r="A1" s="13" t="s">
        <v>3</v>
      </c>
      <c r="B1" s="13" t="s">
        <v>4</v>
      </c>
      <c r="C1" s="13" t="s">
        <v>38</v>
      </c>
      <c r="D1" s="13" t="s">
        <v>39</v>
      </c>
      <c r="E1" s="13" t="s">
        <v>6</v>
      </c>
      <c r="F1" s="13" t="s">
        <v>5</v>
      </c>
    </row>
    <row r="2" spans="1:15" x14ac:dyDescent="0.2">
      <c r="A2" s="13">
        <v>13126</v>
      </c>
      <c r="B2" s="13" t="s">
        <v>0</v>
      </c>
      <c r="C2" s="13" t="s">
        <v>40</v>
      </c>
      <c r="D2" s="13" t="s">
        <v>41</v>
      </c>
      <c r="E2" s="14">
        <v>0</v>
      </c>
      <c r="F2" s="15">
        <f>LOG10(2.83*10^5)</f>
        <v>5.4517864355242907</v>
      </c>
      <c r="I2" s="18"/>
      <c r="J2" s="18"/>
      <c r="O2" s="18"/>
    </row>
    <row r="3" spans="1:15" x14ac:dyDescent="0.2">
      <c r="A3" s="13">
        <v>13126</v>
      </c>
      <c r="B3" s="13" t="s">
        <v>0</v>
      </c>
      <c r="C3" s="13" t="s">
        <v>40</v>
      </c>
      <c r="D3" s="13" t="s">
        <v>41</v>
      </c>
      <c r="E3" s="14">
        <v>0.25</v>
      </c>
      <c r="F3" s="15">
        <f>LOG10(0.3*10^3)</f>
        <v>2.4771212547196626</v>
      </c>
      <c r="I3" s="18"/>
      <c r="J3" s="18"/>
      <c r="O3" s="18"/>
    </row>
    <row r="4" spans="1:15" x14ac:dyDescent="0.2">
      <c r="A4" s="13">
        <v>13126</v>
      </c>
      <c r="B4" s="13" t="s">
        <v>0</v>
      </c>
      <c r="C4" s="13" t="s">
        <v>40</v>
      </c>
      <c r="D4" s="13" t="s">
        <v>41</v>
      </c>
      <c r="E4" s="14">
        <v>0.5</v>
      </c>
      <c r="F4" s="15">
        <f>LOG10(0.15*10^2)</f>
        <v>1.1760912590556813</v>
      </c>
      <c r="I4" s="18"/>
      <c r="J4" s="18"/>
      <c r="O4" s="18"/>
    </row>
    <row r="5" spans="1:15" x14ac:dyDescent="0.2">
      <c r="A5" s="13">
        <v>13126</v>
      </c>
      <c r="B5" s="13" t="s">
        <v>0</v>
      </c>
      <c r="C5" s="13" t="s">
        <v>40</v>
      </c>
      <c r="D5" s="13" t="s">
        <v>41</v>
      </c>
      <c r="E5" s="14">
        <v>1</v>
      </c>
      <c r="F5" s="15">
        <f>LOG10(1.15*10^2)</f>
        <v>2.0606978403536118</v>
      </c>
      <c r="I5" s="18"/>
      <c r="J5" s="18"/>
      <c r="O5" s="18"/>
    </row>
    <row r="6" spans="1:15" x14ac:dyDescent="0.2">
      <c r="A6" s="13">
        <v>13126</v>
      </c>
      <c r="B6" s="13" t="s">
        <v>0</v>
      </c>
      <c r="C6" s="13" t="s">
        <v>40</v>
      </c>
      <c r="D6" s="13" t="s">
        <v>41</v>
      </c>
      <c r="E6" s="14">
        <v>1.5</v>
      </c>
      <c r="F6" s="15">
        <f>LOG10(0.35*10^2)</f>
        <v>1.5440680443502757</v>
      </c>
    </row>
    <row r="7" spans="1:15" x14ac:dyDescent="0.2">
      <c r="A7" s="13">
        <v>13126</v>
      </c>
      <c r="B7" s="13" t="s">
        <v>0</v>
      </c>
      <c r="C7" s="13" t="s">
        <v>40</v>
      </c>
      <c r="D7" s="13" t="s">
        <v>41</v>
      </c>
      <c r="E7" s="14">
        <v>2</v>
      </c>
      <c r="F7" s="15">
        <f>LOG10(0.85*10^2)</f>
        <v>1.9294189257142926</v>
      </c>
    </row>
    <row r="8" spans="1:15" x14ac:dyDescent="0.2">
      <c r="A8" s="13">
        <v>13126</v>
      </c>
      <c r="B8" s="13" t="s">
        <v>1</v>
      </c>
      <c r="C8" s="13" t="s">
        <v>40</v>
      </c>
      <c r="D8" s="13" t="s">
        <v>41</v>
      </c>
      <c r="E8" s="14">
        <v>0</v>
      </c>
      <c r="F8" s="15">
        <f>LOG10(4*10^5)</f>
        <v>5.6020599913279625</v>
      </c>
    </row>
    <row r="9" spans="1:15" x14ac:dyDescent="0.2">
      <c r="A9" s="13">
        <v>13126</v>
      </c>
      <c r="B9" s="13" t="s">
        <v>1</v>
      </c>
      <c r="C9" s="13" t="s">
        <v>40</v>
      </c>
      <c r="D9" s="13" t="s">
        <v>41</v>
      </c>
      <c r="E9" s="14">
        <v>0.25</v>
      </c>
      <c r="F9" s="15">
        <f>LOG10(1.2*10^3)</f>
        <v>3.0791812460476247</v>
      </c>
    </row>
    <row r="10" spans="1:15" x14ac:dyDescent="0.2">
      <c r="A10" s="13">
        <v>13126</v>
      </c>
      <c r="B10" s="13" t="s">
        <v>1</v>
      </c>
      <c r="C10" s="13" t="s">
        <v>40</v>
      </c>
      <c r="D10" s="13" t="s">
        <v>41</v>
      </c>
      <c r="E10" s="14">
        <v>0.5</v>
      </c>
      <c r="F10" s="15">
        <f>LOG10(4.15*10^2)</f>
        <v>2.6180480967120929</v>
      </c>
    </row>
    <row r="11" spans="1:15" x14ac:dyDescent="0.2">
      <c r="A11" s="13">
        <v>13126</v>
      </c>
      <c r="B11" s="13" t="s">
        <v>1</v>
      </c>
      <c r="C11" s="13" t="s">
        <v>40</v>
      </c>
      <c r="D11" s="13" t="s">
        <v>41</v>
      </c>
      <c r="E11" s="14">
        <v>1</v>
      </c>
      <c r="F11" s="15">
        <f>LOG10(0.15*10^2)</f>
        <v>1.1760912590556813</v>
      </c>
    </row>
    <row r="12" spans="1:15" x14ac:dyDescent="0.2">
      <c r="A12" s="13">
        <v>13126</v>
      </c>
      <c r="B12" s="13" t="s">
        <v>1</v>
      </c>
      <c r="C12" s="13" t="s">
        <v>40</v>
      </c>
      <c r="D12" s="13" t="s">
        <v>41</v>
      </c>
      <c r="E12" s="14">
        <v>1.5</v>
      </c>
      <c r="F12" s="15">
        <f>LOG10(0.5*10^2)</f>
        <v>1.6989700043360187</v>
      </c>
    </row>
    <row r="13" spans="1:15" x14ac:dyDescent="0.2">
      <c r="A13" s="13">
        <v>13126</v>
      </c>
      <c r="B13" s="13" t="s">
        <v>2</v>
      </c>
      <c r="C13" s="13" t="s">
        <v>40</v>
      </c>
      <c r="D13" s="13" t="s">
        <v>41</v>
      </c>
      <c r="E13" s="14">
        <v>0</v>
      </c>
      <c r="F13" s="15">
        <f>LOG10(4.7*10^5)</f>
        <v>5.6720978579357171</v>
      </c>
    </row>
    <row r="14" spans="1:15" x14ac:dyDescent="0.2">
      <c r="A14" s="13">
        <v>13126</v>
      </c>
      <c r="B14" s="13" t="s">
        <v>2</v>
      </c>
      <c r="C14" s="13" t="s">
        <v>40</v>
      </c>
      <c r="D14" s="13" t="s">
        <v>41</v>
      </c>
      <c r="E14" s="14">
        <v>0.25</v>
      </c>
      <c r="F14" s="15">
        <f>LOG10(1.3*10^4)</f>
        <v>4.1139433523068369</v>
      </c>
    </row>
    <row r="15" spans="1:15" x14ac:dyDescent="0.2">
      <c r="A15" s="13">
        <v>13126</v>
      </c>
      <c r="B15" s="13" t="s">
        <v>2</v>
      </c>
      <c r="C15" s="13" t="s">
        <v>40</v>
      </c>
      <c r="D15" s="13" t="s">
        <v>41</v>
      </c>
      <c r="E15" s="14">
        <v>0.5</v>
      </c>
      <c r="F15" s="15">
        <f>LOG10(3.15*10^2)</f>
        <v>2.4983105537896004</v>
      </c>
    </row>
    <row r="16" spans="1:15" x14ac:dyDescent="0.2">
      <c r="A16" s="13">
        <v>13126</v>
      </c>
      <c r="B16" s="13" t="s">
        <v>2</v>
      </c>
      <c r="C16" s="13" t="s">
        <v>40</v>
      </c>
      <c r="D16" s="13" t="s">
        <v>41</v>
      </c>
      <c r="E16" s="14">
        <v>1</v>
      </c>
      <c r="F16" s="15">
        <f>LOG10(0.15*10^2)</f>
        <v>1.1760912590556813</v>
      </c>
    </row>
    <row r="17" spans="1:6" x14ac:dyDescent="0.2">
      <c r="A17" s="13">
        <v>13126</v>
      </c>
      <c r="B17" s="13" t="s">
        <v>2</v>
      </c>
      <c r="C17" s="13" t="s">
        <v>40</v>
      </c>
      <c r="D17" s="13" t="s">
        <v>41</v>
      </c>
      <c r="E17" s="14">
        <v>1.5</v>
      </c>
      <c r="F17" s="15">
        <f>LOG10(0.15*10^2)</f>
        <v>1.1760912590556813</v>
      </c>
    </row>
    <row r="18" spans="1:6" x14ac:dyDescent="0.2">
      <c r="A18" s="13">
        <v>13126</v>
      </c>
      <c r="B18" s="13" t="s">
        <v>2</v>
      </c>
      <c r="C18" s="13" t="s">
        <v>40</v>
      </c>
      <c r="D18" s="13" t="s">
        <v>41</v>
      </c>
      <c r="E18" s="14">
        <v>2.5</v>
      </c>
      <c r="F18" s="15">
        <f>LOG10(0.35*10^2)</f>
        <v>1.5440680443502757</v>
      </c>
    </row>
    <row r="23" spans="1:6" x14ac:dyDescent="0.2">
      <c r="A23" s="18"/>
      <c r="B23" s="18"/>
      <c r="C23" s="18"/>
      <c r="D23" s="18"/>
      <c r="E23" s="18"/>
    </row>
    <row r="24" spans="1:6" x14ac:dyDescent="0.2">
      <c r="A24" s="18"/>
      <c r="B24" s="18"/>
      <c r="C24" s="18"/>
      <c r="D24" s="18"/>
      <c r="E24" s="18"/>
    </row>
    <row r="25" spans="1:6" x14ac:dyDescent="0.2">
      <c r="A25" s="18"/>
      <c r="B25" s="18"/>
      <c r="C25" s="18"/>
      <c r="D25" s="18"/>
      <c r="E25" s="18"/>
    </row>
    <row r="26" spans="1:6" x14ac:dyDescent="0.2">
      <c r="A26" s="18"/>
      <c r="B26" s="18"/>
      <c r="C26" s="18"/>
      <c r="D26" s="18"/>
      <c r="E26" s="18"/>
    </row>
    <row r="27" spans="1:6" x14ac:dyDescent="0.2">
      <c r="A27" s="18"/>
      <c r="B27" s="18"/>
      <c r="C27" s="18"/>
      <c r="D27" s="18"/>
      <c r="E27" s="18"/>
    </row>
    <row r="28" spans="1:6" x14ac:dyDescent="0.2">
      <c r="A28" s="18"/>
      <c r="B28" s="18"/>
      <c r="C28" s="18"/>
      <c r="D28" s="18"/>
      <c r="E28" s="18"/>
    </row>
    <row r="29" spans="1:6" x14ac:dyDescent="0.2">
      <c r="A29" s="18"/>
      <c r="B29" s="18"/>
      <c r="C29" s="18"/>
      <c r="D29" s="18"/>
      <c r="E29" s="18"/>
    </row>
    <row r="30" spans="1:6" x14ac:dyDescent="0.2">
      <c r="A30" s="18"/>
      <c r="B30" s="18"/>
      <c r="C30" s="18"/>
      <c r="D30" s="18"/>
      <c r="E30" s="18"/>
    </row>
    <row r="31" spans="1:6" x14ac:dyDescent="0.2">
      <c r="A31" s="18"/>
      <c r="B31" s="18"/>
      <c r="C31" s="18"/>
      <c r="D31" s="18"/>
      <c r="E31" s="18"/>
    </row>
    <row r="32" spans="1:6" x14ac:dyDescent="0.2">
      <c r="A32" s="18"/>
      <c r="B32" s="18"/>
      <c r="C32" s="18"/>
      <c r="D32" s="18"/>
      <c r="E32" s="18"/>
    </row>
    <row r="33" spans="1:5" x14ac:dyDescent="0.2">
      <c r="A33" s="18"/>
      <c r="B33" s="18"/>
      <c r="C33" s="18"/>
      <c r="D33" s="18"/>
      <c r="E33" s="18"/>
    </row>
    <row r="34" spans="1:5" x14ac:dyDescent="0.2">
      <c r="A34" s="18"/>
      <c r="B34" s="18"/>
      <c r="C34" s="18"/>
      <c r="D34" s="18"/>
      <c r="E34" s="18"/>
    </row>
    <row r="35" spans="1:5" x14ac:dyDescent="0.2">
      <c r="A35" s="18"/>
      <c r="B35" s="18"/>
      <c r="C35" s="18"/>
      <c r="D35" s="18"/>
      <c r="E35" s="18"/>
    </row>
    <row r="36" spans="1:5" x14ac:dyDescent="0.2">
      <c r="A36" s="18"/>
      <c r="B36" s="18"/>
      <c r="C36" s="18"/>
      <c r="D36" s="18"/>
      <c r="E36" s="18"/>
    </row>
    <row r="37" spans="1:5" x14ac:dyDescent="0.2">
      <c r="A37" s="18"/>
      <c r="B37" s="18"/>
      <c r="C37" s="18"/>
      <c r="D37" s="18"/>
      <c r="E37" s="3"/>
    </row>
    <row r="38" spans="1:5" x14ac:dyDescent="0.2">
      <c r="A38" s="18"/>
      <c r="B38" s="18"/>
      <c r="C38" s="18"/>
      <c r="D38" s="18"/>
      <c r="E38" s="18"/>
    </row>
    <row r="39" spans="1:5" x14ac:dyDescent="0.2">
      <c r="A39" s="18"/>
      <c r="B39" s="18"/>
      <c r="C39" s="18"/>
      <c r="D39" s="18"/>
      <c r="E39" s="18"/>
    </row>
    <row r="40" spans="1:5" x14ac:dyDescent="0.2">
      <c r="A40" s="18"/>
      <c r="B40" s="18"/>
      <c r="C40" s="18"/>
      <c r="D40" s="18"/>
      <c r="E40" s="18"/>
    </row>
    <row r="41" spans="1:5" x14ac:dyDescent="0.2">
      <c r="A41" s="18"/>
      <c r="B41" s="18"/>
      <c r="C41" s="18"/>
      <c r="D41" s="18"/>
      <c r="E41" s="18"/>
    </row>
    <row r="42" spans="1:5" x14ac:dyDescent="0.2">
      <c r="A42" s="18"/>
      <c r="B42" s="18"/>
      <c r="C42" s="18"/>
      <c r="D42" s="18"/>
      <c r="E42" s="18"/>
    </row>
    <row r="43" spans="1:5" x14ac:dyDescent="0.2">
      <c r="A43" s="18"/>
      <c r="B43" s="18"/>
      <c r="C43" s="18"/>
      <c r="D43" s="18"/>
      <c r="E43" s="18"/>
    </row>
    <row r="44" spans="1:5" x14ac:dyDescent="0.2">
      <c r="A44" s="18"/>
      <c r="B44" s="18"/>
      <c r="C44" s="18"/>
      <c r="D44" s="18"/>
      <c r="E44" s="18"/>
    </row>
    <row r="45" spans="1:5" x14ac:dyDescent="0.2">
      <c r="A45" s="18"/>
      <c r="B45" s="18"/>
      <c r="C45" s="18"/>
      <c r="D45" s="18"/>
      <c r="E45" s="18"/>
    </row>
    <row r="46" spans="1:5" x14ac:dyDescent="0.2">
      <c r="A46" s="18"/>
      <c r="B46" s="18"/>
      <c r="C46" s="18"/>
      <c r="D46" s="18"/>
      <c r="E46" s="18"/>
    </row>
    <row r="47" spans="1:5" x14ac:dyDescent="0.2">
      <c r="A47" s="18"/>
      <c r="B47" s="18"/>
      <c r="C47" s="18"/>
      <c r="D47" s="18"/>
      <c r="E47" s="18"/>
    </row>
    <row r="48" spans="1:5" x14ac:dyDescent="0.2">
      <c r="A48" s="18"/>
      <c r="B48" s="18"/>
      <c r="C48" s="18"/>
      <c r="D48" s="18"/>
      <c r="E48" s="18"/>
    </row>
    <row r="49" spans="1:5" x14ac:dyDescent="0.2">
      <c r="A49" s="18"/>
      <c r="B49" s="18"/>
      <c r="C49" s="18"/>
      <c r="D49" s="18"/>
      <c r="E49" s="18"/>
    </row>
    <row r="50" spans="1:5" x14ac:dyDescent="0.2">
      <c r="A50" s="18"/>
      <c r="B50" s="18"/>
      <c r="C50" s="18"/>
      <c r="D50" s="18"/>
      <c r="E50" s="18"/>
    </row>
    <row r="51" spans="1:5" x14ac:dyDescent="0.2">
      <c r="A51" s="18"/>
      <c r="B51" s="18"/>
      <c r="C51" s="18"/>
      <c r="D51" s="18"/>
      <c r="E51" s="18"/>
    </row>
    <row r="52" spans="1:5" x14ac:dyDescent="0.2">
      <c r="A52" s="18"/>
      <c r="B52" s="18"/>
      <c r="C52" s="18"/>
      <c r="D52" s="18"/>
      <c r="E52" s="18"/>
    </row>
    <row r="53" spans="1:5" x14ac:dyDescent="0.2">
      <c r="A53" s="18"/>
      <c r="B53" s="18"/>
      <c r="C53" s="18"/>
      <c r="D53" s="18"/>
      <c r="E53" s="18"/>
    </row>
    <row r="54" spans="1:5" x14ac:dyDescent="0.2">
      <c r="A54" s="18"/>
      <c r="B54" s="18"/>
      <c r="C54" s="18"/>
      <c r="D54" s="18"/>
      <c r="E54" s="18"/>
    </row>
    <row r="55" spans="1:5" x14ac:dyDescent="0.2">
      <c r="A55" s="18"/>
      <c r="B55" s="18"/>
      <c r="C55" s="18"/>
      <c r="D55" s="18"/>
      <c r="E55" s="18"/>
    </row>
    <row r="56" spans="1:5" x14ac:dyDescent="0.2">
      <c r="A56" s="18"/>
      <c r="B56" s="18"/>
      <c r="C56" s="18"/>
      <c r="D56" s="18"/>
      <c r="E56" s="18"/>
    </row>
    <row r="57" spans="1:5" x14ac:dyDescent="0.2">
      <c r="A57" s="18"/>
      <c r="B57" s="18"/>
      <c r="C57" s="18"/>
      <c r="D57" s="18"/>
      <c r="E57" s="18"/>
    </row>
    <row r="58" spans="1:5" x14ac:dyDescent="0.2">
      <c r="A58" s="18"/>
      <c r="B58" s="18"/>
      <c r="C58" s="18"/>
      <c r="D58" s="18"/>
      <c r="E58" s="18"/>
    </row>
    <row r="59" spans="1:5" x14ac:dyDescent="0.2">
      <c r="A59" s="18"/>
      <c r="B59" s="18"/>
      <c r="C59" s="18"/>
      <c r="D59" s="18"/>
      <c r="E59" s="18"/>
    </row>
    <row r="60" spans="1:5" x14ac:dyDescent="0.2">
      <c r="A60" s="18"/>
      <c r="B60" s="18"/>
      <c r="C60" s="18"/>
      <c r="D60" s="18"/>
      <c r="E60" s="18"/>
    </row>
    <row r="61" spans="1:5" x14ac:dyDescent="0.2">
      <c r="A61" s="18"/>
      <c r="B61" s="18"/>
      <c r="C61" s="18"/>
      <c r="D61" s="18"/>
      <c r="E61" s="18"/>
    </row>
    <row r="62" spans="1:5" x14ac:dyDescent="0.2">
      <c r="A62" s="18"/>
      <c r="B62" s="18"/>
      <c r="C62" s="18"/>
      <c r="D62" s="18"/>
      <c r="E62" s="18"/>
    </row>
    <row r="63" spans="1:5" x14ac:dyDescent="0.2">
      <c r="A63" s="18"/>
      <c r="B63" s="18"/>
      <c r="C63" s="18"/>
      <c r="D63" s="18"/>
      <c r="E63" s="18"/>
    </row>
    <row r="64" spans="1:5" x14ac:dyDescent="0.2">
      <c r="A64" s="18"/>
      <c r="B64" s="18"/>
      <c r="C64" s="18"/>
      <c r="D64" s="18"/>
      <c r="E64" s="18"/>
    </row>
    <row r="65" spans="1:5" x14ac:dyDescent="0.2">
      <c r="A65" s="18"/>
      <c r="B65" s="18"/>
      <c r="C65" s="18"/>
      <c r="D65" s="18"/>
      <c r="E65" s="18"/>
    </row>
    <row r="66" spans="1:5" x14ac:dyDescent="0.2">
      <c r="A66" s="18"/>
      <c r="B66" s="18"/>
      <c r="C66" s="18"/>
      <c r="D66" s="18"/>
      <c r="E66" s="18"/>
    </row>
    <row r="67" spans="1:5" x14ac:dyDescent="0.2">
      <c r="A67" s="18"/>
      <c r="B67" s="18"/>
      <c r="C67" s="18"/>
      <c r="D67" s="18"/>
      <c r="E67" s="18"/>
    </row>
    <row r="68" spans="1:5" x14ac:dyDescent="0.2">
      <c r="A68" s="18"/>
      <c r="B68" s="18"/>
      <c r="C68" s="18"/>
      <c r="D68" s="18"/>
      <c r="E68" s="18"/>
    </row>
    <row r="69" spans="1:5" x14ac:dyDescent="0.2">
      <c r="A69" s="18"/>
      <c r="B69" s="18"/>
      <c r="C69" s="18"/>
      <c r="D69" s="18"/>
      <c r="E69" s="18"/>
    </row>
    <row r="70" spans="1:5" x14ac:dyDescent="0.2">
      <c r="A70" s="18"/>
      <c r="B70" s="18"/>
      <c r="C70" s="18"/>
      <c r="D70" s="18"/>
      <c r="E70" s="18"/>
    </row>
    <row r="71" spans="1:5" x14ac:dyDescent="0.2">
      <c r="A71" s="18"/>
      <c r="B71" s="18"/>
      <c r="C71" s="18"/>
      <c r="D71" s="18"/>
      <c r="E71" s="18"/>
    </row>
    <row r="72" spans="1:5" x14ac:dyDescent="0.2">
      <c r="A72" s="18"/>
      <c r="B72" s="18"/>
      <c r="C72" s="18"/>
      <c r="D72" s="18"/>
      <c r="E72" s="18"/>
    </row>
    <row r="73" spans="1:5" x14ac:dyDescent="0.2">
      <c r="A73" s="18"/>
      <c r="B73" s="18"/>
      <c r="C73" s="18"/>
      <c r="D73" s="18"/>
      <c r="E73" s="18"/>
    </row>
    <row r="74" spans="1:5" x14ac:dyDescent="0.2">
      <c r="A74" s="18"/>
      <c r="B74" s="18"/>
      <c r="C74" s="18"/>
      <c r="D74" s="18"/>
      <c r="E74" s="18"/>
    </row>
    <row r="75" spans="1:5" x14ac:dyDescent="0.2">
      <c r="A75" s="18"/>
      <c r="B75" s="18"/>
      <c r="C75" s="18"/>
      <c r="D75" s="18"/>
      <c r="E75" s="18"/>
    </row>
    <row r="76" spans="1:5" x14ac:dyDescent="0.2">
      <c r="A76" s="18"/>
      <c r="B76" s="18"/>
      <c r="C76" s="18"/>
      <c r="D76" s="18"/>
      <c r="E76" s="18"/>
    </row>
    <row r="77" spans="1:5" x14ac:dyDescent="0.2">
      <c r="A77" s="18"/>
      <c r="B77" s="18"/>
      <c r="C77" s="18"/>
      <c r="D77" s="18"/>
      <c r="E77" s="18"/>
    </row>
    <row r="78" spans="1:5" x14ac:dyDescent="0.2">
      <c r="A78" s="18"/>
      <c r="B78" s="18"/>
      <c r="C78" s="18"/>
      <c r="D78" s="18"/>
      <c r="E78" s="18"/>
    </row>
    <row r="79" spans="1:5" x14ac:dyDescent="0.2">
      <c r="A79" s="18"/>
      <c r="B79" s="18"/>
      <c r="C79" s="18"/>
      <c r="D79" s="18"/>
      <c r="E79" s="18"/>
    </row>
    <row r="80" spans="1:5" x14ac:dyDescent="0.2">
      <c r="A80" s="18"/>
      <c r="B80" s="18"/>
      <c r="C80" s="18"/>
      <c r="D80" s="18"/>
      <c r="E80" s="18"/>
    </row>
    <row r="81" spans="1:5" x14ac:dyDescent="0.2">
      <c r="A81" s="18"/>
      <c r="B81" s="18"/>
      <c r="C81" s="18"/>
      <c r="D81" s="18"/>
      <c r="E81" s="18"/>
    </row>
    <row r="82" spans="1:5" x14ac:dyDescent="0.2">
      <c r="A82" s="18"/>
      <c r="B82" s="18"/>
      <c r="C82" s="18"/>
      <c r="D82" s="18"/>
      <c r="E82" s="18"/>
    </row>
    <row r="83" spans="1:5" x14ac:dyDescent="0.2">
      <c r="A83" s="18"/>
      <c r="B83" s="18"/>
      <c r="C83" s="18"/>
      <c r="D83" s="18"/>
      <c r="E83" s="18"/>
    </row>
    <row r="84" spans="1:5" x14ac:dyDescent="0.2">
      <c r="A84" s="18"/>
      <c r="B84" s="18"/>
      <c r="C84" s="18"/>
      <c r="D84" s="18"/>
      <c r="E84" s="18"/>
    </row>
    <row r="85" spans="1:5" x14ac:dyDescent="0.2">
      <c r="A85" s="18"/>
      <c r="B85" s="18"/>
      <c r="C85" s="18"/>
      <c r="D85" s="18"/>
      <c r="E85" s="18"/>
    </row>
    <row r="86" spans="1:5" x14ac:dyDescent="0.2">
      <c r="A86" s="18"/>
      <c r="B86" s="18"/>
      <c r="C86" s="18"/>
      <c r="D86" s="18"/>
      <c r="E86" s="18"/>
    </row>
    <row r="87" spans="1:5" x14ac:dyDescent="0.2">
      <c r="A87" s="18"/>
      <c r="B87" s="18"/>
      <c r="C87" s="18"/>
      <c r="D87" s="18"/>
      <c r="E87" s="18"/>
    </row>
    <row r="88" spans="1:5" x14ac:dyDescent="0.2">
      <c r="A88" s="18"/>
      <c r="B88" s="18"/>
      <c r="C88" s="18"/>
      <c r="D88" s="18"/>
      <c r="E88" s="18"/>
    </row>
    <row r="89" spans="1:5" x14ac:dyDescent="0.2">
      <c r="A89" s="18"/>
      <c r="B89" s="18"/>
      <c r="C89" s="18"/>
      <c r="D89" s="18"/>
      <c r="E89" s="18"/>
    </row>
    <row r="90" spans="1:5" x14ac:dyDescent="0.2">
      <c r="A90" s="18"/>
      <c r="B90" s="18"/>
      <c r="C90" s="18"/>
      <c r="D90" s="18"/>
      <c r="E90" s="18"/>
    </row>
    <row r="91" spans="1:5" x14ac:dyDescent="0.2">
      <c r="A91" s="18"/>
      <c r="B91" s="18"/>
      <c r="C91" s="18"/>
      <c r="D91" s="18"/>
      <c r="E91" s="18"/>
    </row>
    <row r="92" spans="1:5" x14ac:dyDescent="0.2">
      <c r="A92" s="18"/>
      <c r="B92" s="18"/>
      <c r="C92" s="18"/>
      <c r="D92" s="18"/>
      <c r="E92" s="18"/>
    </row>
    <row r="93" spans="1:5" x14ac:dyDescent="0.2">
      <c r="A93" s="18"/>
      <c r="B93" s="18"/>
      <c r="C93" s="18"/>
      <c r="D93" s="18"/>
      <c r="E93" s="18"/>
    </row>
    <row r="94" spans="1:5" x14ac:dyDescent="0.2">
      <c r="A94" s="18"/>
      <c r="B94" s="18"/>
      <c r="C94" s="18"/>
      <c r="D94" s="18"/>
      <c r="E94" s="18"/>
    </row>
    <row r="95" spans="1:5" x14ac:dyDescent="0.2">
      <c r="A95" s="18"/>
      <c r="B95" s="18"/>
      <c r="C95" s="18"/>
      <c r="D95" s="18"/>
      <c r="E95" s="18"/>
    </row>
    <row r="96" spans="1:5" x14ac:dyDescent="0.2">
      <c r="A96" s="18"/>
      <c r="B96" s="18"/>
      <c r="C96" s="18"/>
      <c r="D96" s="18"/>
      <c r="E96" s="18"/>
    </row>
    <row r="97" spans="1:5" x14ac:dyDescent="0.2">
      <c r="A97" s="18"/>
      <c r="B97" s="18"/>
      <c r="C97" s="18"/>
      <c r="D97" s="18"/>
      <c r="E97" s="18"/>
    </row>
    <row r="98" spans="1:5" x14ac:dyDescent="0.2">
      <c r="A98" s="18"/>
      <c r="B98" s="18"/>
      <c r="C98" s="18"/>
      <c r="D98" s="18"/>
      <c r="E98" s="18"/>
    </row>
    <row r="99" spans="1:5" x14ac:dyDescent="0.2">
      <c r="A99" s="18"/>
      <c r="B99" s="18"/>
      <c r="C99" s="18"/>
      <c r="D99" s="18"/>
      <c r="E99" s="18"/>
    </row>
    <row r="100" spans="1:5" x14ac:dyDescent="0.2">
      <c r="A100" s="18"/>
      <c r="B100" s="18"/>
      <c r="C100" s="18"/>
      <c r="D100" s="18"/>
      <c r="E100" s="18"/>
    </row>
    <row r="101" spans="1:5" x14ac:dyDescent="0.2">
      <c r="A101" s="18"/>
      <c r="B101" s="18"/>
      <c r="C101" s="18"/>
      <c r="D101" s="18"/>
      <c r="E101" s="18"/>
    </row>
    <row r="102" spans="1:5" x14ac:dyDescent="0.2">
      <c r="A102" s="18"/>
      <c r="B102" s="18"/>
      <c r="C102" s="18"/>
      <c r="D102" s="18"/>
      <c r="E102" s="18"/>
    </row>
    <row r="103" spans="1:5" x14ac:dyDescent="0.2">
      <c r="A103" s="18"/>
      <c r="B103" s="18"/>
      <c r="C103" s="18"/>
      <c r="D103" s="18"/>
      <c r="E103" s="18"/>
    </row>
    <row r="104" spans="1:5" x14ac:dyDescent="0.2">
      <c r="A104" s="18"/>
      <c r="B104" s="18"/>
      <c r="C104" s="18"/>
      <c r="D104" s="18"/>
      <c r="E104" s="18"/>
    </row>
    <row r="105" spans="1:5" x14ac:dyDescent="0.2">
      <c r="A105" s="18"/>
      <c r="B105" s="18"/>
      <c r="C105" s="18"/>
      <c r="D105" s="18"/>
      <c r="E105" s="18"/>
    </row>
    <row r="106" spans="1:5" x14ac:dyDescent="0.2">
      <c r="A106" s="18"/>
      <c r="B106" s="18"/>
      <c r="C106" s="18"/>
      <c r="D106" s="18"/>
      <c r="E106" s="18"/>
    </row>
    <row r="107" spans="1:5" x14ac:dyDescent="0.2">
      <c r="A107" s="18"/>
      <c r="B107" s="18"/>
      <c r="C107" s="18"/>
      <c r="D107" s="18"/>
      <c r="E107" s="18"/>
    </row>
    <row r="108" spans="1:5" x14ac:dyDescent="0.2">
      <c r="A108" s="18"/>
      <c r="B108" s="18"/>
      <c r="C108" s="18"/>
      <c r="D108" s="18"/>
      <c r="E108" s="18"/>
    </row>
    <row r="109" spans="1:5" x14ac:dyDescent="0.2">
      <c r="A109" s="18"/>
      <c r="B109" s="18"/>
      <c r="C109" s="18"/>
      <c r="D109" s="18"/>
      <c r="E109" s="18"/>
    </row>
    <row r="110" spans="1:5" x14ac:dyDescent="0.2">
      <c r="A110" s="18"/>
      <c r="B110" s="18"/>
      <c r="C110" s="18"/>
      <c r="D110" s="18"/>
      <c r="E110" s="18"/>
    </row>
    <row r="111" spans="1:5" x14ac:dyDescent="0.2">
      <c r="A111" s="18"/>
      <c r="B111" s="18"/>
      <c r="C111" s="18"/>
      <c r="D111" s="18"/>
      <c r="E111" s="18"/>
    </row>
    <row r="112" spans="1:5" x14ac:dyDescent="0.2">
      <c r="A112" s="18"/>
      <c r="B112" s="18"/>
      <c r="C112" s="18"/>
      <c r="D112" s="18"/>
      <c r="E112" s="18"/>
    </row>
    <row r="113" spans="1:5" x14ac:dyDescent="0.2">
      <c r="A113" s="18"/>
      <c r="B113" s="18"/>
      <c r="C113" s="18"/>
      <c r="D113" s="18"/>
      <c r="E113" s="18"/>
    </row>
    <row r="114" spans="1:5" x14ac:dyDescent="0.2">
      <c r="A114" s="18"/>
      <c r="B114" s="18"/>
      <c r="C114" s="18"/>
      <c r="D114" s="18"/>
      <c r="E114" s="18"/>
    </row>
    <row r="115" spans="1:5" x14ac:dyDescent="0.2">
      <c r="A115" s="18"/>
      <c r="B115" s="18"/>
      <c r="C115" s="18"/>
      <c r="D115" s="18"/>
      <c r="E115" s="18"/>
    </row>
    <row r="116" spans="1:5" x14ac:dyDescent="0.2">
      <c r="A116" s="18"/>
      <c r="B116" s="18"/>
      <c r="C116" s="18"/>
      <c r="D116" s="18"/>
      <c r="E116" s="18"/>
    </row>
    <row r="117" spans="1:5" x14ac:dyDescent="0.2">
      <c r="A117" s="18"/>
      <c r="B117" s="18"/>
      <c r="C117" s="18"/>
      <c r="D117" s="18"/>
      <c r="E117" s="18"/>
    </row>
    <row r="118" spans="1:5" x14ac:dyDescent="0.2">
      <c r="A118" s="18"/>
      <c r="B118" s="18"/>
      <c r="C118" s="18"/>
      <c r="D118" s="18"/>
      <c r="E118" s="18"/>
    </row>
    <row r="119" spans="1:5" x14ac:dyDescent="0.2">
      <c r="A119" s="18"/>
      <c r="B119" s="18"/>
      <c r="C119" s="18"/>
      <c r="D119" s="18"/>
      <c r="E119" s="18"/>
    </row>
    <row r="120" spans="1:5" x14ac:dyDescent="0.2">
      <c r="A120" s="18"/>
      <c r="B120" s="18"/>
      <c r="C120" s="18"/>
      <c r="D120" s="18"/>
      <c r="E120" s="18"/>
    </row>
    <row r="121" spans="1:5" x14ac:dyDescent="0.2">
      <c r="A121" s="18"/>
      <c r="B121" s="18"/>
      <c r="C121" s="18"/>
      <c r="D121" s="18"/>
      <c r="E121" s="18"/>
    </row>
    <row r="122" spans="1:5" x14ac:dyDescent="0.2">
      <c r="A122" s="18"/>
      <c r="B122" s="18"/>
      <c r="C122" s="18"/>
      <c r="D122" s="18"/>
      <c r="E122" s="18"/>
    </row>
    <row r="123" spans="1:5" x14ac:dyDescent="0.2">
      <c r="A123" s="18"/>
      <c r="B123" s="18"/>
      <c r="C123" s="18"/>
      <c r="D123" s="18"/>
      <c r="E123" s="18"/>
    </row>
    <row r="124" spans="1:5" x14ac:dyDescent="0.2">
      <c r="A124" s="18"/>
      <c r="B124" s="18"/>
      <c r="C124" s="18"/>
      <c r="D124" s="18"/>
      <c r="E124" s="18"/>
    </row>
    <row r="125" spans="1:5" x14ac:dyDescent="0.2">
      <c r="A125" s="18"/>
      <c r="B125" s="18"/>
      <c r="C125" s="18"/>
      <c r="D125" s="18"/>
      <c r="E125" s="18"/>
    </row>
    <row r="126" spans="1:5" x14ac:dyDescent="0.2">
      <c r="A126" s="18"/>
      <c r="B126" s="18"/>
      <c r="C126" s="18"/>
      <c r="D126" s="18"/>
      <c r="E126" s="18"/>
    </row>
    <row r="127" spans="1:5" x14ac:dyDescent="0.2">
      <c r="A127" s="18"/>
      <c r="B127" s="18"/>
      <c r="C127" s="18"/>
      <c r="D127" s="18"/>
      <c r="E127" s="18"/>
    </row>
    <row r="128" spans="1:5" x14ac:dyDescent="0.2">
      <c r="A128" s="18"/>
      <c r="B128" s="18"/>
      <c r="C128" s="18"/>
      <c r="D128" s="18"/>
      <c r="E128" s="18"/>
    </row>
    <row r="129" spans="1:5" x14ac:dyDescent="0.2">
      <c r="A129" s="18"/>
      <c r="B129" s="18"/>
      <c r="C129" s="18"/>
      <c r="D129" s="18"/>
      <c r="E129" s="18"/>
    </row>
    <row r="130" spans="1:5" x14ac:dyDescent="0.2">
      <c r="A130" s="18"/>
      <c r="B130" s="18"/>
      <c r="C130" s="18"/>
      <c r="D130" s="18"/>
      <c r="E130" s="18"/>
    </row>
    <row r="131" spans="1:5" x14ac:dyDescent="0.2">
      <c r="A131" s="18"/>
      <c r="B131" s="18"/>
      <c r="C131" s="18"/>
      <c r="D131" s="18"/>
      <c r="E131" s="18"/>
    </row>
    <row r="132" spans="1:5" x14ac:dyDescent="0.2">
      <c r="A132" s="18"/>
      <c r="B132" s="18"/>
      <c r="C132" s="18"/>
      <c r="D132" s="18"/>
      <c r="E132" s="18"/>
    </row>
    <row r="133" spans="1:5" x14ac:dyDescent="0.2">
      <c r="A133" s="18"/>
      <c r="B133" s="18"/>
      <c r="C133" s="18"/>
      <c r="D133" s="18"/>
      <c r="E133" s="18"/>
    </row>
    <row r="134" spans="1:5" x14ac:dyDescent="0.2">
      <c r="A134" s="18"/>
      <c r="B134" s="18"/>
      <c r="C134" s="18"/>
      <c r="D134" s="18"/>
      <c r="E134" s="18"/>
    </row>
    <row r="135" spans="1:5" x14ac:dyDescent="0.2">
      <c r="A135" s="18"/>
      <c r="B135" s="18"/>
      <c r="C135" s="18"/>
      <c r="D135" s="18"/>
      <c r="E135" s="18"/>
    </row>
    <row r="136" spans="1:5" x14ac:dyDescent="0.2">
      <c r="A136" s="18"/>
      <c r="B136" s="18"/>
      <c r="C136" s="18"/>
      <c r="D136" s="18"/>
      <c r="E136" s="18"/>
    </row>
    <row r="137" spans="1:5" x14ac:dyDescent="0.2">
      <c r="A137" s="18"/>
      <c r="B137" s="18"/>
      <c r="C137" s="18"/>
      <c r="D137" s="18"/>
      <c r="E137" s="18"/>
    </row>
    <row r="138" spans="1:5" x14ac:dyDescent="0.2">
      <c r="A138" s="18"/>
      <c r="B138" s="18"/>
      <c r="C138" s="18"/>
      <c r="D138" s="18"/>
      <c r="E138" s="18"/>
    </row>
    <row r="139" spans="1:5" x14ac:dyDescent="0.2">
      <c r="A139" s="18"/>
      <c r="B139" s="18"/>
      <c r="C139" s="18"/>
      <c r="D139" s="18"/>
      <c r="E139" s="18"/>
    </row>
    <row r="140" spans="1:5" x14ac:dyDescent="0.2">
      <c r="A140" s="18"/>
      <c r="B140" s="18"/>
      <c r="C140" s="18"/>
      <c r="D140" s="18"/>
      <c r="E140" s="18"/>
    </row>
    <row r="141" spans="1:5" x14ac:dyDescent="0.2">
      <c r="A141" s="18"/>
      <c r="B141" s="18"/>
      <c r="C141" s="18"/>
      <c r="D141" s="18"/>
      <c r="E141" s="18"/>
    </row>
    <row r="142" spans="1:5" x14ac:dyDescent="0.2">
      <c r="A142" s="18"/>
      <c r="B142" s="18"/>
      <c r="C142" s="18"/>
      <c r="D142" s="18"/>
      <c r="E142" s="18"/>
    </row>
    <row r="143" spans="1:5" x14ac:dyDescent="0.2">
      <c r="A143" s="18"/>
      <c r="B143" s="18"/>
      <c r="C143" s="18"/>
      <c r="D143" s="18"/>
      <c r="E143" s="18"/>
    </row>
    <row r="144" spans="1:5" x14ac:dyDescent="0.2">
      <c r="A144" s="18"/>
      <c r="B144" s="18"/>
      <c r="C144" s="18"/>
      <c r="D144" s="18"/>
      <c r="E144" s="18"/>
    </row>
    <row r="145" spans="1:5" x14ac:dyDescent="0.2">
      <c r="A145" s="18"/>
      <c r="B145" s="18"/>
      <c r="C145" s="18"/>
      <c r="D145" s="18"/>
      <c r="E145" s="18"/>
    </row>
    <row r="146" spans="1:5" x14ac:dyDescent="0.2">
      <c r="A146" s="18"/>
      <c r="B146" s="18"/>
      <c r="C146" s="18"/>
      <c r="D146" s="18"/>
      <c r="E146" s="18"/>
    </row>
    <row r="147" spans="1:5" x14ac:dyDescent="0.2">
      <c r="A147" s="18"/>
      <c r="B147" s="18"/>
      <c r="C147" s="18"/>
      <c r="D147" s="18"/>
      <c r="E147" s="18"/>
    </row>
    <row r="148" spans="1:5" x14ac:dyDescent="0.2">
      <c r="A148" s="18"/>
      <c r="B148" s="18"/>
      <c r="C148" s="18"/>
      <c r="D148" s="18"/>
      <c r="E148" s="18"/>
    </row>
    <row r="149" spans="1:5" x14ac:dyDescent="0.2">
      <c r="A149" s="18"/>
      <c r="B149" s="18"/>
      <c r="C149" s="18"/>
      <c r="D149" s="18"/>
      <c r="E149" s="18"/>
    </row>
    <row r="150" spans="1:5" x14ac:dyDescent="0.2">
      <c r="A150" s="18"/>
      <c r="B150" s="18"/>
      <c r="C150" s="18"/>
      <c r="D150" s="18"/>
      <c r="E150" s="18"/>
    </row>
    <row r="151" spans="1:5" x14ac:dyDescent="0.2">
      <c r="A151" s="18"/>
      <c r="B151" s="18"/>
      <c r="C151" s="18"/>
      <c r="D151" s="18"/>
      <c r="E151" s="18"/>
    </row>
    <row r="152" spans="1:5" x14ac:dyDescent="0.2">
      <c r="A152" s="18"/>
      <c r="B152" s="18"/>
      <c r="C152" s="18"/>
      <c r="D152" s="18"/>
      <c r="E152" s="18"/>
    </row>
    <row r="153" spans="1:5" x14ac:dyDescent="0.2">
      <c r="A153" s="18"/>
      <c r="B153" s="18"/>
      <c r="C153" s="18"/>
      <c r="D153" s="18"/>
      <c r="E153" s="18"/>
    </row>
    <row r="154" spans="1:5" x14ac:dyDescent="0.2">
      <c r="A154" s="18"/>
      <c r="B154" s="18"/>
      <c r="C154" s="18"/>
      <c r="D154" s="18"/>
      <c r="E154" s="18"/>
    </row>
    <row r="155" spans="1:5" x14ac:dyDescent="0.2">
      <c r="A155" s="18"/>
      <c r="B155" s="18"/>
      <c r="C155" s="18"/>
      <c r="D155" s="18"/>
      <c r="E155" s="18"/>
    </row>
    <row r="156" spans="1:5" x14ac:dyDescent="0.2">
      <c r="A156" s="18"/>
      <c r="B156" s="18"/>
      <c r="C156" s="18"/>
      <c r="D156" s="18"/>
      <c r="E156" s="18"/>
    </row>
    <row r="157" spans="1:5" x14ac:dyDescent="0.2">
      <c r="A157" s="18"/>
      <c r="B157" s="18"/>
      <c r="C157" s="18"/>
      <c r="D157" s="18"/>
      <c r="E157" s="18"/>
    </row>
    <row r="158" spans="1:5" x14ac:dyDescent="0.2">
      <c r="A158" s="18"/>
      <c r="B158" s="18"/>
      <c r="C158" s="18"/>
      <c r="D158" s="18"/>
      <c r="E158" s="18"/>
    </row>
    <row r="159" spans="1:5" x14ac:dyDescent="0.2">
      <c r="A159" s="18"/>
      <c r="B159" s="18"/>
      <c r="C159" s="18"/>
      <c r="D159" s="18"/>
      <c r="E159" s="18"/>
    </row>
    <row r="160" spans="1:5" x14ac:dyDescent="0.2">
      <c r="A160" s="18"/>
      <c r="B160" s="18"/>
      <c r="C160" s="18"/>
      <c r="D160" s="18"/>
      <c r="E160" s="18"/>
    </row>
    <row r="161" spans="1:5" x14ac:dyDescent="0.2">
      <c r="A161" s="18"/>
      <c r="B161" s="18"/>
      <c r="C161" s="18"/>
      <c r="D161" s="18"/>
      <c r="E161" s="18"/>
    </row>
    <row r="162" spans="1:5" x14ac:dyDescent="0.2">
      <c r="A162" s="18"/>
      <c r="B162" s="18"/>
      <c r="C162" s="18"/>
      <c r="D162" s="18"/>
      <c r="E162" s="18"/>
    </row>
    <row r="163" spans="1:5" x14ac:dyDescent="0.2">
      <c r="A163" s="18"/>
      <c r="B163" s="18"/>
      <c r="C163" s="18"/>
      <c r="D163" s="18"/>
      <c r="E163" s="18"/>
    </row>
    <row r="164" spans="1:5" x14ac:dyDescent="0.2">
      <c r="A164" s="18"/>
      <c r="B164" s="18"/>
      <c r="C164" s="18"/>
      <c r="D164" s="18"/>
      <c r="E164" s="18"/>
    </row>
    <row r="165" spans="1:5" x14ac:dyDescent="0.2">
      <c r="A165" s="18"/>
      <c r="B165" s="18"/>
      <c r="C165" s="18"/>
      <c r="D165" s="18"/>
      <c r="E165" s="18"/>
    </row>
    <row r="166" spans="1:5" x14ac:dyDescent="0.2">
      <c r="A166" s="18"/>
      <c r="B166" s="18"/>
      <c r="C166" s="18"/>
      <c r="D166" s="18"/>
      <c r="E166" s="18"/>
    </row>
    <row r="167" spans="1:5" x14ac:dyDescent="0.2">
      <c r="A167" s="18"/>
      <c r="B167" s="18"/>
      <c r="C167" s="18"/>
      <c r="D167" s="18"/>
      <c r="E167" s="18"/>
    </row>
    <row r="168" spans="1:5" x14ac:dyDescent="0.2">
      <c r="A168" s="18"/>
      <c r="B168" s="18"/>
      <c r="C168" s="18"/>
      <c r="D168" s="18"/>
      <c r="E168" s="18"/>
    </row>
    <row r="169" spans="1:5" x14ac:dyDescent="0.2">
      <c r="A169" s="18"/>
      <c r="B169" s="18"/>
      <c r="C169" s="18"/>
      <c r="D169" s="18"/>
      <c r="E169" s="18"/>
    </row>
    <row r="170" spans="1:5" x14ac:dyDescent="0.2">
      <c r="A170" s="18"/>
      <c r="B170" s="18"/>
      <c r="C170" s="18"/>
      <c r="D170" s="18"/>
      <c r="E170" s="18"/>
    </row>
    <row r="171" spans="1:5" x14ac:dyDescent="0.2">
      <c r="A171" s="18"/>
      <c r="B171" s="18"/>
      <c r="C171" s="18"/>
      <c r="D171" s="18"/>
      <c r="E171" s="18"/>
    </row>
    <row r="172" spans="1:5" x14ac:dyDescent="0.2">
      <c r="A172" s="18"/>
      <c r="B172" s="18"/>
      <c r="C172" s="18"/>
      <c r="D172" s="18"/>
      <c r="E172" s="18"/>
    </row>
    <row r="173" spans="1:5" x14ac:dyDescent="0.2">
      <c r="A173" s="18"/>
      <c r="B173" s="18"/>
      <c r="C173" s="18"/>
      <c r="D173" s="18"/>
      <c r="E173" s="18"/>
    </row>
    <row r="174" spans="1:5" x14ac:dyDescent="0.2">
      <c r="A174" s="18"/>
      <c r="B174" s="18"/>
      <c r="C174" s="18"/>
      <c r="D174" s="18"/>
      <c r="E174" s="18"/>
    </row>
    <row r="175" spans="1:5" x14ac:dyDescent="0.2">
      <c r="A175" s="18"/>
      <c r="B175" s="18"/>
      <c r="C175" s="18"/>
      <c r="D175" s="18"/>
      <c r="E175" s="18"/>
    </row>
    <row r="176" spans="1:5" x14ac:dyDescent="0.2">
      <c r="A176" s="18"/>
      <c r="B176" s="18"/>
      <c r="C176" s="18"/>
      <c r="D176" s="18"/>
      <c r="E176" s="18"/>
    </row>
    <row r="177" spans="1:5" x14ac:dyDescent="0.2">
      <c r="A177" s="18"/>
      <c r="B177" s="18"/>
      <c r="C177" s="18"/>
      <c r="D177" s="18"/>
      <c r="E177" s="18"/>
    </row>
    <row r="178" spans="1:5" x14ac:dyDescent="0.2">
      <c r="A178" s="18"/>
      <c r="B178" s="18"/>
      <c r="C178" s="18"/>
      <c r="D178" s="18"/>
      <c r="E178" s="18"/>
    </row>
    <row r="179" spans="1:5" x14ac:dyDescent="0.2">
      <c r="A179" s="18"/>
      <c r="B179" s="18"/>
      <c r="C179" s="18"/>
      <c r="D179" s="18"/>
      <c r="E179" s="18"/>
    </row>
    <row r="180" spans="1:5" x14ac:dyDescent="0.2">
      <c r="A180" s="18"/>
      <c r="B180" s="18"/>
      <c r="C180" s="18"/>
      <c r="D180" s="18"/>
      <c r="E180" s="18"/>
    </row>
    <row r="181" spans="1:5" x14ac:dyDescent="0.2">
      <c r="A181" s="18"/>
      <c r="B181" s="18"/>
      <c r="C181" s="18"/>
      <c r="D181" s="18"/>
      <c r="E181" s="18"/>
    </row>
    <row r="182" spans="1:5" x14ac:dyDescent="0.2">
      <c r="A182" s="18"/>
      <c r="B182" s="18"/>
      <c r="C182" s="18"/>
      <c r="D182" s="18"/>
      <c r="E182" s="18"/>
    </row>
    <row r="183" spans="1:5" x14ac:dyDescent="0.2">
      <c r="A183" s="18"/>
      <c r="B183" s="18"/>
      <c r="C183" s="18"/>
      <c r="D183" s="18"/>
      <c r="E183" s="18"/>
    </row>
    <row r="184" spans="1:5" x14ac:dyDescent="0.2">
      <c r="A184" s="18"/>
      <c r="B184" s="18"/>
      <c r="C184" s="18"/>
      <c r="D184" s="18"/>
      <c r="E184" s="18"/>
    </row>
    <row r="185" spans="1:5" x14ac:dyDescent="0.2">
      <c r="A185" s="18"/>
      <c r="B185" s="18"/>
      <c r="C185" s="18"/>
      <c r="D185" s="18"/>
      <c r="E185" s="18"/>
    </row>
    <row r="186" spans="1:5" x14ac:dyDescent="0.2">
      <c r="A186" s="18"/>
      <c r="B186" s="18"/>
      <c r="C186" s="18"/>
      <c r="D186" s="18"/>
      <c r="E186" s="18"/>
    </row>
    <row r="187" spans="1:5" x14ac:dyDescent="0.2">
      <c r="A187" s="18"/>
      <c r="B187" s="18"/>
      <c r="C187" s="18"/>
      <c r="D187" s="18"/>
      <c r="E187" s="18"/>
    </row>
    <row r="188" spans="1:5" x14ac:dyDescent="0.2">
      <c r="A188" s="18"/>
      <c r="B188" s="18"/>
      <c r="C188" s="18"/>
      <c r="D188" s="18"/>
      <c r="E188" s="18"/>
    </row>
    <row r="189" spans="1:5" x14ac:dyDescent="0.2">
      <c r="A189" s="18"/>
      <c r="B189" s="18"/>
      <c r="C189" s="18"/>
      <c r="D189" s="18"/>
      <c r="E189" s="18"/>
    </row>
    <row r="190" spans="1:5" x14ac:dyDescent="0.2">
      <c r="A190" s="18"/>
      <c r="B190" s="18"/>
      <c r="C190" s="18"/>
      <c r="D190" s="18"/>
      <c r="E190" s="18"/>
    </row>
    <row r="191" spans="1:5" x14ac:dyDescent="0.2">
      <c r="A191" s="18"/>
      <c r="B191" s="18"/>
      <c r="C191" s="18"/>
      <c r="D191" s="18"/>
      <c r="E191" s="18"/>
    </row>
    <row r="192" spans="1:5" x14ac:dyDescent="0.2">
      <c r="A192" s="18"/>
      <c r="B192" s="18"/>
      <c r="C192" s="18"/>
      <c r="D192" s="18"/>
      <c r="E192" s="18"/>
    </row>
    <row r="193" spans="1:5" x14ac:dyDescent="0.2">
      <c r="A193" s="18"/>
      <c r="B193" s="18"/>
      <c r="C193" s="18"/>
      <c r="D193" s="18"/>
      <c r="E193" s="18"/>
    </row>
    <row r="194" spans="1:5" x14ac:dyDescent="0.2">
      <c r="A194" s="18"/>
      <c r="B194" s="18"/>
      <c r="C194" s="18"/>
      <c r="D194" s="18"/>
      <c r="E194" s="18"/>
    </row>
    <row r="195" spans="1:5" x14ac:dyDescent="0.2">
      <c r="A195" s="18"/>
      <c r="B195" s="18"/>
      <c r="C195" s="18"/>
      <c r="D195" s="18"/>
      <c r="E195" s="18"/>
    </row>
    <row r="196" spans="1:5" x14ac:dyDescent="0.2">
      <c r="A196" s="18"/>
      <c r="B196" s="18"/>
      <c r="C196" s="18"/>
      <c r="D196" s="18"/>
      <c r="E196" s="18"/>
    </row>
    <row r="197" spans="1:5" x14ac:dyDescent="0.2">
      <c r="A197" s="18"/>
      <c r="B197" s="18"/>
      <c r="C197" s="18"/>
      <c r="D197" s="18"/>
      <c r="E197" s="18"/>
    </row>
    <row r="198" spans="1:5" x14ac:dyDescent="0.2">
      <c r="A198" s="18"/>
      <c r="B198" s="18"/>
      <c r="C198" s="18"/>
      <c r="D198" s="18"/>
      <c r="E198" s="18"/>
    </row>
    <row r="199" spans="1:5" x14ac:dyDescent="0.2">
      <c r="A199" s="18"/>
      <c r="B199" s="18"/>
      <c r="C199" s="18"/>
      <c r="D199" s="18"/>
      <c r="E199" s="18"/>
    </row>
    <row r="200" spans="1:5" x14ac:dyDescent="0.2">
      <c r="A200" s="18"/>
      <c r="B200" s="18"/>
      <c r="C200" s="18"/>
      <c r="D200" s="18"/>
      <c r="E200" s="18"/>
    </row>
    <row r="201" spans="1:5" x14ac:dyDescent="0.2">
      <c r="A201" s="18"/>
      <c r="B201" s="18"/>
      <c r="C201" s="18"/>
      <c r="D201" s="18"/>
      <c r="E201" s="18"/>
    </row>
    <row r="202" spans="1:5" x14ac:dyDescent="0.2">
      <c r="A202" s="18"/>
      <c r="B202" s="18"/>
      <c r="C202" s="18"/>
      <c r="D202" s="18"/>
      <c r="E202" s="18"/>
    </row>
    <row r="203" spans="1:5" x14ac:dyDescent="0.2">
      <c r="A203" s="18"/>
      <c r="B203" s="18"/>
      <c r="C203" s="18"/>
      <c r="D203" s="18"/>
      <c r="E203" s="18"/>
    </row>
    <row r="204" spans="1:5" x14ac:dyDescent="0.2">
      <c r="A204" s="18"/>
      <c r="B204" s="18"/>
      <c r="C204" s="18"/>
      <c r="D204" s="18"/>
      <c r="E204" s="18"/>
    </row>
    <row r="205" spans="1:5" x14ac:dyDescent="0.2">
      <c r="A205" s="18"/>
      <c r="B205" s="18"/>
      <c r="C205" s="18"/>
      <c r="D205" s="18"/>
      <c r="E205" s="18"/>
    </row>
    <row r="206" spans="1:5" x14ac:dyDescent="0.2">
      <c r="A206" s="18"/>
      <c r="B206" s="18"/>
      <c r="C206" s="18"/>
      <c r="D206" s="18"/>
      <c r="E206" s="18"/>
    </row>
    <row r="207" spans="1:5" x14ac:dyDescent="0.2">
      <c r="A207" s="18"/>
      <c r="B207" s="18"/>
      <c r="C207" s="18"/>
      <c r="D207" s="18"/>
      <c r="E207" s="18"/>
    </row>
    <row r="208" spans="1:5" x14ac:dyDescent="0.2">
      <c r="A208" s="18"/>
      <c r="B208" s="18"/>
      <c r="C208" s="18"/>
      <c r="D208" s="18"/>
      <c r="E208" s="18"/>
    </row>
    <row r="209" spans="1:5" x14ac:dyDescent="0.2">
      <c r="A209" s="18"/>
      <c r="B209" s="18"/>
      <c r="C209" s="18"/>
      <c r="D209" s="18"/>
      <c r="E209" s="18"/>
    </row>
    <row r="210" spans="1:5" x14ac:dyDescent="0.2">
      <c r="A210" s="18"/>
      <c r="B210" s="18"/>
      <c r="C210" s="18"/>
      <c r="D210" s="18"/>
      <c r="E210" s="18"/>
    </row>
    <row r="211" spans="1:5" x14ac:dyDescent="0.2">
      <c r="A211" s="18"/>
      <c r="B211" s="18"/>
      <c r="C211" s="18"/>
      <c r="D211" s="18"/>
      <c r="E211" s="18"/>
    </row>
    <row r="212" spans="1:5" x14ac:dyDescent="0.2">
      <c r="A212" s="18"/>
      <c r="B212" s="18"/>
      <c r="C212" s="18"/>
      <c r="D212" s="18"/>
      <c r="E212" s="18"/>
    </row>
    <row r="213" spans="1:5" x14ac:dyDescent="0.2">
      <c r="A213" s="18"/>
      <c r="B213" s="18"/>
      <c r="C213" s="18"/>
      <c r="D213" s="18"/>
      <c r="E213" s="18"/>
    </row>
    <row r="214" spans="1:5" x14ac:dyDescent="0.2">
      <c r="A214" s="18"/>
      <c r="B214" s="18"/>
      <c r="C214" s="18"/>
      <c r="D214" s="18"/>
      <c r="E214" s="18"/>
    </row>
    <row r="215" spans="1:5" x14ac:dyDescent="0.2">
      <c r="A215" s="18"/>
      <c r="B215" s="18"/>
      <c r="C215" s="18"/>
      <c r="D215" s="18"/>
      <c r="E215" s="18"/>
    </row>
    <row r="216" spans="1:5" x14ac:dyDescent="0.2">
      <c r="A216" s="18"/>
      <c r="B216" s="18"/>
      <c r="C216" s="18"/>
      <c r="D216" s="18"/>
      <c r="E216" s="18"/>
    </row>
    <row r="217" spans="1:5" x14ac:dyDescent="0.2">
      <c r="A217" s="18"/>
      <c r="B217" s="18"/>
      <c r="C217" s="18"/>
      <c r="D217" s="18"/>
      <c r="E217" s="18"/>
    </row>
    <row r="218" spans="1:5" x14ac:dyDescent="0.2">
      <c r="A218" s="18"/>
      <c r="B218" s="18"/>
      <c r="C218" s="18"/>
      <c r="D218" s="18"/>
      <c r="E218" s="18"/>
    </row>
    <row r="219" spans="1:5" x14ac:dyDescent="0.2">
      <c r="A219" s="18"/>
      <c r="B219" s="18"/>
      <c r="C219" s="18"/>
      <c r="D219" s="18"/>
      <c r="E219" s="18"/>
    </row>
    <row r="220" spans="1:5" x14ac:dyDescent="0.2">
      <c r="A220" s="18"/>
      <c r="B220" s="18"/>
      <c r="C220" s="18"/>
      <c r="D220" s="18"/>
      <c r="E220" s="18"/>
    </row>
    <row r="221" spans="1:5" x14ac:dyDescent="0.2">
      <c r="A221" s="18"/>
      <c r="B221" s="18"/>
      <c r="C221" s="18"/>
      <c r="D221" s="18"/>
      <c r="E221" s="18"/>
    </row>
    <row r="222" spans="1:5" x14ac:dyDescent="0.2">
      <c r="A222" s="18"/>
      <c r="B222" s="18"/>
      <c r="C222" s="18"/>
      <c r="D222" s="18"/>
      <c r="E222" s="18"/>
    </row>
    <row r="223" spans="1:5" x14ac:dyDescent="0.2">
      <c r="A223" s="18"/>
      <c r="B223" s="18"/>
      <c r="C223" s="18"/>
      <c r="D223" s="18"/>
      <c r="E223" s="18"/>
    </row>
    <row r="224" spans="1:5" x14ac:dyDescent="0.2">
      <c r="A224" s="18"/>
      <c r="B224" s="18"/>
      <c r="C224" s="18"/>
      <c r="D224" s="18"/>
      <c r="E224" s="18"/>
    </row>
    <row r="225" spans="1:5" x14ac:dyDescent="0.2">
      <c r="A225" s="18"/>
      <c r="B225" s="18"/>
      <c r="C225" s="18"/>
      <c r="D225" s="18"/>
      <c r="E225" s="18"/>
    </row>
    <row r="226" spans="1:5" x14ac:dyDescent="0.2">
      <c r="A226" s="18"/>
      <c r="B226" s="18"/>
      <c r="C226" s="18"/>
      <c r="D226" s="18"/>
      <c r="E226" s="18"/>
    </row>
    <row r="227" spans="1:5" x14ac:dyDescent="0.2">
      <c r="A227" s="18"/>
      <c r="B227" s="18"/>
      <c r="C227" s="18"/>
      <c r="D227" s="18"/>
      <c r="E227" s="18"/>
    </row>
    <row r="228" spans="1:5" x14ac:dyDescent="0.2">
      <c r="A228" s="18"/>
      <c r="B228" s="18"/>
      <c r="C228" s="18"/>
      <c r="D228" s="18"/>
      <c r="E228" s="18"/>
    </row>
    <row r="229" spans="1:5" x14ac:dyDescent="0.2">
      <c r="A229" s="18"/>
      <c r="B229" s="18"/>
      <c r="C229" s="18"/>
      <c r="D229" s="18"/>
      <c r="E229" s="18"/>
    </row>
    <row r="230" spans="1:5" x14ac:dyDescent="0.2">
      <c r="A230" s="18"/>
      <c r="B230" s="18"/>
      <c r="C230" s="18"/>
      <c r="D230" s="18"/>
      <c r="E230" s="18"/>
    </row>
    <row r="231" spans="1:5" x14ac:dyDescent="0.2">
      <c r="A231" s="18"/>
      <c r="B231" s="18"/>
      <c r="C231" s="18"/>
      <c r="D231" s="18"/>
      <c r="E231" s="18"/>
    </row>
    <row r="232" spans="1:5" x14ac:dyDescent="0.2">
      <c r="A232" s="18"/>
      <c r="B232" s="18"/>
      <c r="C232" s="18"/>
      <c r="D232" s="18"/>
      <c r="E232" s="18"/>
    </row>
    <row r="233" spans="1:5" x14ac:dyDescent="0.2">
      <c r="A233" s="18"/>
      <c r="B233" s="18"/>
      <c r="C233" s="18"/>
      <c r="D233" s="18"/>
      <c r="E233" s="18"/>
    </row>
    <row r="234" spans="1:5" x14ac:dyDescent="0.2">
      <c r="A234" s="18"/>
      <c r="B234" s="18"/>
      <c r="C234" s="18"/>
      <c r="D234" s="18"/>
      <c r="E234" s="18"/>
    </row>
    <row r="235" spans="1:5" x14ac:dyDescent="0.2">
      <c r="A235" s="18"/>
      <c r="B235" s="18"/>
      <c r="C235" s="18"/>
      <c r="D235" s="18"/>
      <c r="E235" s="18"/>
    </row>
    <row r="236" spans="1:5" x14ac:dyDescent="0.2">
      <c r="A236" s="18"/>
      <c r="B236" s="18"/>
      <c r="C236" s="18"/>
      <c r="D236" s="18"/>
      <c r="E236" s="18"/>
    </row>
    <row r="237" spans="1:5" x14ac:dyDescent="0.2">
      <c r="A237" s="18"/>
      <c r="B237" s="18"/>
      <c r="C237" s="18"/>
      <c r="D237" s="18"/>
      <c r="E237" s="18"/>
    </row>
    <row r="238" spans="1:5" x14ac:dyDescent="0.2">
      <c r="A238" s="18"/>
      <c r="B238" s="18"/>
      <c r="C238" s="18"/>
      <c r="D238" s="18"/>
      <c r="E238" s="18"/>
    </row>
    <row r="239" spans="1:5" x14ac:dyDescent="0.2">
      <c r="A239" s="18"/>
      <c r="B239" s="18"/>
      <c r="C239" s="18"/>
      <c r="D239" s="18"/>
      <c r="E239" s="18"/>
    </row>
    <row r="240" spans="1:5" x14ac:dyDescent="0.2">
      <c r="A240" s="18"/>
      <c r="B240" s="18"/>
      <c r="C240" s="18"/>
      <c r="D240" s="18"/>
      <c r="E240" s="18"/>
    </row>
    <row r="241" spans="1:5" x14ac:dyDescent="0.2">
      <c r="A241" s="18"/>
      <c r="B241" s="18"/>
      <c r="C241" s="18"/>
      <c r="D241" s="18"/>
      <c r="E241" s="18"/>
    </row>
    <row r="242" spans="1:5" x14ac:dyDescent="0.2">
      <c r="A242" s="18"/>
      <c r="B242" s="18"/>
      <c r="C242" s="18"/>
      <c r="D242" s="18"/>
      <c r="E242" s="18"/>
    </row>
    <row r="243" spans="1:5" x14ac:dyDescent="0.2">
      <c r="A243" s="18"/>
      <c r="B243" s="18"/>
      <c r="C243" s="18"/>
      <c r="D243" s="18"/>
      <c r="E243" s="18"/>
    </row>
    <row r="244" spans="1:5" x14ac:dyDescent="0.2">
      <c r="A244" s="18"/>
      <c r="B244" s="18"/>
      <c r="C244" s="18"/>
      <c r="D244" s="18"/>
      <c r="E244" s="18"/>
    </row>
    <row r="245" spans="1:5" x14ac:dyDescent="0.2">
      <c r="A245" s="18"/>
      <c r="B245" s="18"/>
      <c r="C245" s="18"/>
      <c r="D245" s="18"/>
      <c r="E245" s="18"/>
    </row>
    <row r="246" spans="1:5" x14ac:dyDescent="0.2">
      <c r="A246" s="18"/>
      <c r="B246" s="18"/>
      <c r="C246" s="18"/>
      <c r="D246" s="18"/>
      <c r="E246" s="18"/>
    </row>
    <row r="247" spans="1:5" x14ac:dyDescent="0.2">
      <c r="A247" s="18"/>
      <c r="B247" s="18"/>
      <c r="C247" s="18"/>
      <c r="D247" s="18"/>
      <c r="E247" s="18"/>
    </row>
    <row r="248" spans="1:5" x14ac:dyDescent="0.2">
      <c r="A248" s="18"/>
      <c r="B248" s="18"/>
      <c r="C248" s="18"/>
      <c r="D248" s="18"/>
      <c r="E248" s="18"/>
    </row>
    <row r="249" spans="1:5" x14ac:dyDescent="0.2">
      <c r="A249" s="18"/>
      <c r="B249" s="18"/>
      <c r="C249" s="18"/>
      <c r="D249" s="18"/>
      <c r="E249" s="18"/>
    </row>
    <row r="250" spans="1:5" x14ac:dyDescent="0.2">
      <c r="A250" s="18"/>
      <c r="B250" s="18"/>
      <c r="C250" s="18"/>
      <c r="D250" s="18"/>
      <c r="E250" s="18"/>
    </row>
    <row r="251" spans="1:5" x14ac:dyDescent="0.2">
      <c r="A251" s="18"/>
      <c r="B251" s="18"/>
      <c r="C251" s="18"/>
      <c r="D251" s="18"/>
      <c r="E251" s="18"/>
    </row>
    <row r="252" spans="1:5" x14ac:dyDescent="0.2">
      <c r="A252" s="18"/>
      <c r="B252" s="18"/>
      <c r="C252" s="18"/>
      <c r="D252" s="18"/>
      <c r="E252" s="18"/>
    </row>
    <row r="253" spans="1:5" x14ac:dyDescent="0.2">
      <c r="A253" s="18"/>
      <c r="B253" s="18"/>
      <c r="C253" s="18"/>
      <c r="D253" s="18"/>
      <c r="E253" s="18"/>
    </row>
    <row r="254" spans="1:5" x14ac:dyDescent="0.2">
      <c r="A254" s="18"/>
      <c r="B254" s="18"/>
      <c r="C254" s="18"/>
      <c r="D254" s="18"/>
      <c r="E254" s="18"/>
    </row>
    <row r="255" spans="1:5" x14ac:dyDescent="0.2">
      <c r="A255" s="18"/>
      <c r="B255" s="18"/>
      <c r="C255" s="18"/>
      <c r="D255" s="18"/>
      <c r="E255" s="18"/>
    </row>
    <row r="256" spans="1:5" x14ac:dyDescent="0.2">
      <c r="A256" s="18"/>
      <c r="B256" s="18"/>
      <c r="C256" s="18"/>
      <c r="D256" s="18"/>
      <c r="E256" s="18"/>
    </row>
    <row r="257" spans="1:5" x14ac:dyDescent="0.2">
      <c r="A257" s="18"/>
      <c r="B257" s="18"/>
      <c r="C257" s="18"/>
      <c r="D257" s="18"/>
      <c r="E257" s="18"/>
    </row>
    <row r="258" spans="1:5" x14ac:dyDescent="0.2">
      <c r="A258" s="18"/>
      <c r="B258" s="18"/>
      <c r="C258" s="18"/>
      <c r="D258" s="18"/>
      <c r="E258" s="18"/>
    </row>
    <row r="259" spans="1:5" x14ac:dyDescent="0.2">
      <c r="A259" s="18"/>
      <c r="B259" s="18"/>
      <c r="C259" s="18"/>
      <c r="D259" s="18"/>
      <c r="E259" s="18"/>
    </row>
    <row r="260" spans="1:5" x14ac:dyDescent="0.2">
      <c r="A260" s="18"/>
      <c r="B260" s="18"/>
      <c r="C260" s="18"/>
      <c r="D260" s="18"/>
      <c r="E260" s="18"/>
    </row>
    <row r="261" spans="1:5" x14ac:dyDescent="0.2">
      <c r="A261" s="18"/>
      <c r="B261" s="18"/>
      <c r="C261" s="18"/>
      <c r="D261" s="18"/>
      <c r="E261" s="18"/>
    </row>
    <row r="262" spans="1:5" x14ac:dyDescent="0.2">
      <c r="A262" s="18"/>
      <c r="B262" s="18"/>
      <c r="C262" s="18"/>
      <c r="D262" s="18"/>
      <c r="E262" s="18"/>
    </row>
    <row r="263" spans="1:5" x14ac:dyDescent="0.2">
      <c r="A263" s="18"/>
      <c r="B263" s="18"/>
      <c r="C263" s="18"/>
      <c r="D263" s="18"/>
      <c r="E263" s="18"/>
    </row>
    <row r="264" spans="1:5" x14ac:dyDescent="0.2">
      <c r="A264" s="18"/>
      <c r="B264" s="18"/>
      <c r="C264" s="18"/>
      <c r="D264" s="18"/>
      <c r="E264" s="18"/>
    </row>
    <row r="265" spans="1:5" x14ac:dyDescent="0.2">
      <c r="A265" s="18"/>
      <c r="B265" s="18"/>
      <c r="C265" s="18"/>
      <c r="D265" s="18"/>
      <c r="E265" s="18"/>
    </row>
    <row r="266" spans="1:5" x14ac:dyDescent="0.2">
      <c r="A266" s="18"/>
      <c r="B266" s="18"/>
      <c r="C266" s="18"/>
      <c r="D266" s="18"/>
      <c r="E266" s="18"/>
    </row>
    <row r="267" spans="1:5" x14ac:dyDescent="0.2">
      <c r="A267" s="18"/>
      <c r="B267" s="18"/>
      <c r="C267" s="18"/>
      <c r="D267" s="18"/>
      <c r="E267" s="18"/>
    </row>
    <row r="268" spans="1:5" x14ac:dyDescent="0.2">
      <c r="A268" s="18"/>
      <c r="B268" s="18"/>
      <c r="C268" s="18"/>
      <c r="D268" s="18"/>
      <c r="E268" s="18"/>
    </row>
    <row r="269" spans="1:5" x14ac:dyDescent="0.2">
      <c r="A269" s="18"/>
      <c r="B269" s="18"/>
      <c r="C269" s="18"/>
      <c r="D269" s="18"/>
      <c r="E269" s="18"/>
    </row>
    <row r="270" spans="1:5" x14ac:dyDescent="0.2">
      <c r="A270" s="18"/>
      <c r="B270" s="18"/>
      <c r="C270" s="18"/>
      <c r="D270" s="18"/>
      <c r="E270" s="18"/>
    </row>
    <row r="271" spans="1:5" x14ac:dyDescent="0.2">
      <c r="A271" s="18"/>
      <c r="B271" s="18"/>
      <c r="C271" s="18"/>
      <c r="D271" s="18"/>
      <c r="E271" s="18"/>
    </row>
    <row r="272" spans="1:5" x14ac:dyDescent="0.2">
      <c r="A272" s="18"/>
      <c r="B272" s="18"/>
      <c r="C272" s="18"/>
      <c r="D272" s="18"/>
      <c r="E272" s="18"/>
    </row>
    <row r="273" spans="1:5" x14ac:dyDescent="0.2">
      <c r="A273" s="18"/>
      <c r="B273" s="18"/>
      <c r="C273" s="18"/>
      <c r="D273" s="18"/>
      <c r="E273" s="18"/>
    </row>
    <row r="274" spans="1:5" x14ac:dyDescent="0.2">
      <c r="A274" s="18"/>
      <c r="B274" s="18"/>
      <c r="C274" s="18"/>
      <c r="D274" s="18"/>
      <c r="E274" s="18"/>
    </row>
    <row r="275" spans="1:5" x14ac:dyDescent="0.2">
      <c r="A275" s="18"/>
      <c r="B275" s="18"/>
      <c r="C275" s="18"/>
      <c r="D275" s="18"/>
      <c r="E275" s="18"/>
    </row>
    <row r="276" spans="1:5" x14ac:dyDescent="0.2">
      <c r="A276" s="18"/>
      <c r="B276" s="18"/>
      <c r="C276" s="18"/>
      <c r="D276" s="18"/>
      <c r="E276" s="18"/>
    </row>
    <row r="277" spans="1:5" x14ac:dyDescent="0.2">
      <c r="A277" s="18"/>
      <c r="B277" s="18"/>
      <c r="C277" s="18"/>
      <c r="D277" s="18"/>
      <c r="E277" s="18"/>
    </row>
    <row r="278" spans="1:5" x14ac:dyDescent="0.2">
      <c r="A278" s="18"/>
      <c r="B278" s="18"/>
      <c r="C278" s="18"/>
      <c r="D278" s="18"/>
      <c r="E278" s="18"/>
    </row>
    <row r="279" spans="1:5" x14ac:dyDescent="0.2">
      <c r="A279" s="18"/>
      <c r="B279" s="18"/>
      <c r="C279" s="18"/>
      <c r="D279" s="18"/>
      <c r="E279" s="18"/>
    </row>
    <row r="280" spans="1:5" x14ac:dyDescent="0.2">
      <c r="A280" s="18"/>
      <c r="B280" s="18"/>
      <c r="C280" s="18"/>
      <c r="D280" s="18"/>
      <c r="E280" s="18"/>
    </row>
    <row r="281" spans="1:5" x14ac:dyDescent="0.2">
      <c r="A281" s="18"/>
      <c r="B281" s="18"/>
      <c r="C281" s="18"/>
      <c r="D281" s="18"/>
      <c r="E281" s="18"/>
    </row>
    <row r="282" spans="1:5" x14ac:dyDescent="0.2">
      <c r="A282" s="18"/>
      <c r="B282" s="18"/>
      <c r="C282" s="18"/>
      <c r="D282" s="18"/>
      <c r="E282" s="18"/>
    </row>
    <row r="283" spans="1:5" x14ac:dyDescent="0.2">
      <c r="A283" s="18"/>
      <c r="B283" s="18"/>
      <c r="C283" s="18"/>
      <c r="D283" s="18"/>
      <c r="E283" s="18"/>
    </row>
    <row r="284" spans="1:5" x14ac:dyDescent="0.2">
      <c r="A284" s="18"/>
      <c r="B284" s="18"/>
      <c r="C284" s="18"/>
      <c r="D284" s="18"/>
      <c r="E284" s="18"/>
    </row>
    <row r="285" spans="1:5" x14ac:dyDescent="0.2">
      <c r="A285" s="18"/>
      <c r="B285" s="18"/>
      <c r="C285" s="18"/>
      <c r="D285" s="18"/>
      <c r="E285" s="18"/>
    </row>
    <row r="286" spans="1:5" x14ac:dyDescent="0.2">
      <c r="A286" s="18"/>
      <c r="B286" s="18"/>
      <c r="C286" s="18"/>
      <c r="D286" s="18"/>
      <c r="E286" s="18"/>
    </row>
    <row r="287" spans="1:5" x14ac:dyDescent="0.2">
      <c r="A287" s="18"/>
      <c r="B287" s="18"/>
      <c r="C287" s="18"/>
      <c r="D287" s="18"/>
      <c r="E287" s="18"/>
    </row>
    <row r="288" spans="1:5" x14ac:dyDescent="0.2">
      <c r="A288" s="18"/>
      <c r="B288" s="18"/>
      <c r="C288" s="18"/>
      <c r="D288" s="18"/>
      <c r="E288" s="18"/>
    </row>
    <row r="289" spans="1:5" x14ac:dyDescent="0.2">
      <c r="A289" s="18"/>
      <c r="B289" s="18"/>
      <c r="C289" s="18"/>
      <c r="D289" s="18"/>
      <c r="E289" s="18"/>
    </row>
    <row r="290" spans="1:5" x14ac:dyDescent="0.2">
      <c r="A290" s="18"/>
      <c r="B290" s="18"/>
      <c r="C290" s="18"/>
      <c r="D290" s="18"/>
      <c r="E290" s="18"/>
    </row>
    <row r="291" spans="1:5" x14ac:dyDescent="0.2">
      <c r="A291" s="18"/>
      <c r="B291" s="18"/>
      <c r="C291" s="18"/>
      <c r="D291" s="18"/>
      <c r="E291" s="18"/>
    </row>
    <row r="292" spans="1:5" x14ac:dyDescent="0.2">
      <c r="A292" s="18"/>
      <c r="B292" s="18"/>
      <c r="C292" s="18"/>
      <c r="D292" s="18"/>
      <c r="E292" s="18"/>
    </row>
    <row r="293" spans="1:5" x14ac:dyDescent="0.2">
      <c r="A293" s="18"/>
      <c r="B293" s="18"/>
      <c r="C293" s="18"/>
      <c r="D293" s="18"/>
      <c r="E293" s="18"/>
    </row>
    <row r="294" spans="1:5" x14ac:dyDescent="0.2">
      <c r="A294" s="18"/>
      <c r="B294" s="18"/>
      <c r="C294" s="18"/>
      <c r="D294" s="18"/>
      <c r="E294" s="18"/>
    </row>
    <row r="295" spans="1:5" x14ac:dyDescent="0.2">
      <c r="A295" s="18"/>
      <c r="B295" s="18"/>
      <c r="C295" s="18"/>
      <c r="D295" s="18"/>
      <c r="E295" s="18"/>
    </row>
    <row r="296" spans="1:5" x14ac:dyDescent="0.2">
      <c r="A296" s="18"/>
      <c r="B296" s="18"/>
      <c r="C296" s="18"/>
      <c r="D296" s="18"/>
      <c r="E296" s="18"/>
    </row>
    <row r="297" spans="1:5" x14ac:dyDescent="0.2">
      <c r="A297" s="18"/>
      <c r="B297" s="18"/>
      <c r="C297" s="18"/>
      <c r="D297" s="18"/>
      <c r="E297" s="18"/>
    </row>
    <row r="298" spans="1:5" x14ac:dyDescent="0.2">
      <c r="A298" s="18"/>
      <c r="B298" s="18"/>
      <c r="C298" s="18"/>
      <c r="D298" s="18"/>
      <c r="E298" s="18"/>
    </row>
    <row r="299" spans="1:5" x14ac:dyDescent="0.2">
      <c r="A299" s="18"/>
      <c r="B299" s="18"/>
      <c r="C299" s="18"/>
      <c r="D299" s="18"/>
      <c r="E299" s="18"/>
    </row>
    <row r="300" spans="1:5" x14ac:dyDescent="0.2">
      <c r="A300" s="18"/>
      <c r="B300" s="18"/>
      <c r="C300" s="18"/>
      <c r="D300" s="18"/>
      <c r="E300" s="18"/>
    </row>
    <row r="301" spans="1:5" x14ac:dyDescent="0.2">
      <c r="A301" s="18"/>
      <c r="B301" s="18"/>
      <c r="C301" s="18"/>
      <c r="D301" s="18"/>
      <c r="E301" s="18"/>
    </row>
    <row r="302" spans="1:5" x14ac:dyDescent="0.2">
      <c r="A302" s="18"/>
      <c r="B302" s="18"/>
      <c r="C302" s="18"/>
      <c r="D302" s="18"/>
      <c r="E302" s="18"/>
    </row>
    <row r="303" spans="1:5" x14ac:dyDescent="0.2">
      <c r="A303" s="18"/>
      <c r="B303" s="18"/>
      <c r="C303" s="18"/>
      <c r="D303" s="18"/>
      <c r="E303" s="18"/>
    </row>
    <row r="304" spans="1:5" x14ac:dyDescent="0.2">
      <c r="A304" s="18"/>
      <c r="B304" s="18"/>
      <c r="C304" s="18"/>
      <c r="D304" s="18"/>
      <c r="E304" s="18"/>
    </row>
    <row r="305" spans="1:5" x14ac:dyDescent="0.2">
      <c r="A305" s="18"/>
      <c r="B305" s="18"/>
      <c r="C305" s="18"/>
      <c r="D305" s="18"/>
      <c r="E305" s="18"/>
    </row>
    <row r="306" spans="1:5" x14ac:dyDescent="0.2">
      <c r="A306" s="18"/>
      <c r="B306" s="18"/>
      <c r="C306" s="18"/>
      <c r="D306" s="18"/>
      <c r="E306" s="18"/>
    </row>
    <row r="307" spans="1:5" x14ac:dyDescent="0.2">
      <c r="A307" s="18"/>
      <c r="B307" s="18"/>
      <c r="C307" s="18"/>
      <c r="D307" s="18"/>
      <c r="E307" s="18"/>
    </row>
    <row r="308" spans="1:5" x14ac:dyDescent="0.2">
      <c r="A308" s="18"/>
      <c r="B308" s="18"/>
      <c r="C308" s="18"/>
      <c r="D308" s="18"/>
      <c r="E308" s="18"/>
    </row>
    <row r="309" spans="1:5" x14ac:dyDescent="0.2">
      <c r="A309" s="18"/>
      <c r="B309" s="18"/>
      <c r="C309" s="18"/>
      <c r="D309" s="18"/>
      <c r="E309" s="18"/>
    </row>
    <row r="310" spans="1:5" x14ac:dyDescent="0.2">
      <c r="A310" s="18"/>
      <c r="B310" s="18"/>
      <c r="C310" s="18"/>
      <c r="D310" s="18"/>
      <c r="E310" s="18"/>
    </row>
    <row r="311" spans="1:5" x14ac:dyDescent="0.2">
      <c r="A311" s="18"/>
      <c r="B311" s="18"/>
      <c r="C311" s="18"/>
      <c r="D311" s="18"/>
      <c r="E311" s="18"/>
    </row>
    <row r="312" spans="1:5" x14ac:dyDescent="0.2">
      <c r="A312" s="18"/>
      <c r="B312" s="18"/>
      <c r="C312" s="18"/>
      <c r="D312" s="18"/>
      <c r="E312" s="18"/>
    </row>
    <row r="313" spans="1:5" x14ac:dyDescent="0.2">
      <c r="A313" s="18"/>
      <c r="B313" s="18"/>
      <c r="C313" s="18"/>
      <c r="D313" s="18"/>
      <c r="E313" s="18"/>
    </row>
    <row r="314" spans="1:5" x14ac:dyDescent="0.2">
      <c r="A314" s="18"/>
      <c r="B314" s="18"/>
      <c r="C314" s="18"/>
      <c r="D314" s="18"/>
      <c r="E314" s="18"/>
    </row>
    <row r="315" spans="1:5" x14ac:dyDescent="0.2">
      <c r="A315" s="18"/>
      <c r="B315" s="18"/>
      <c r="C315" s="18"/>
      <c r="D315" s="18"/>
      <c r="E315" s="18"/>
    </row>
    <row r="316" spans="1:5" x14ac:dyDescent="0.2">
      <c r="A316" s="18"/>
      <c r="B316" s="18"/>
      <c r="C316" s="18"/>
      <c r="D316" s="18"/>
      <c r="E316" s="18"/>
    </row>
    <row r="317" spans="1:5" x14ac:dyDescent="0.2">
      <c r="A317" s="18"/>
      <c r="B317" s="18"/>
      <c r="C317" s="18"/>
      <c r="D317" s="18"/>
      <c r="E317" s="18"/>
    </row>
    <row r="318" spans="1:5" x14ac:dyDescent="0.2">
      <c r="A318" s="18"/>
      <c r="B318" s="18"/>
      <c r="C318" s="18"/>
      <c r="D318" s="18"/>
      <c r="E318" s="18"/>
    </row>
    <row r="319" spans="1:5" x14ac:dyDescent="0.2">
      <c r="A319" s="18"/>
      <c r="B319" s="18"/>
      <c r="C319" s="18"/>
      <c r="D319" s="18"/>
      <c r="E319" s="18"/>
    </row>
    <row r="320" spans="1:5" x14ac:dyDescent="0.2">
      <c r="A320" s="18"/>
      <c r="B320" s="18"/>
      <c r="C320" s="18"/>
      <c r="D320" s="18"/>
      <c r="E320" s="18"/>
    </row>
    <row r="321" spans="1:5" x14ac:dyDescent="0.2">
      <c r="A321" s="18"/>
      <c r="B321" s="18"/>
      <c r="C321" s="18"/>
      <c r="D321" s="18"/>
      <c r="E321" s="18"/>
    </row>
    <row r="322" spans="1:5" x14ac:dyDescent="0.2">
      <c r="A322" s="18"/>
      <c r="B322" s="18"/>
      <c r="C322" s="18"/>
      <c r="D322" s="18"/>
      <c r="E322" s="18"/>
    </row>
    <row r="323" spans="1:5" x14ac:dyDescent="0.2">
      <c r="A323" s="18"/>
      <c r="B323" s="18"/>
      <c r="C323" s="18"/>
      <c r="D323" s="18"/>
      <c r="E323" s="18"/>
    </row>
    <row r="324" spans="1:5" x14ac:dyDescent="0.2">
      <c r="A324" s="18"/>
      <c r="B324" s="18"/>
      <c r="C324" s="18"/>
      <c r="D324" s="18"/>
      <c r="E324" s="18"/>
    </row>
    <row r="325" spans="1:5" x14ac:dyDescent="0.2">
      <c r="A325" s="18"/>
      <c r="B325" s="18"/>
      <c r="C325" s="18"/>
      <c r="D325" s="18"/>
      <c r="E325" s="18"/>
    </row>
    <row r="326" spans="1:5" x14ac:dyDescent="0.2">
      <c r="A326" s="18"/>
      <c r="B326" s="18"/>
      <c r="C326" s="18"/>
      <c r="D326" s="18"/>
      <c r="E326" s="18"/>
    </row>
    <row r="327" spans="1:5" x14ac:dyDescent="0.2">
      <c r="A327" s="18"/>
      <c r="B327" s="18"/>
      <c r="C327" s="18"/>
      <c r="D327" s="18"/>
      <c r="E327" s="18"/>
    </row>
    <row r="328" spans="1:5" x14ac:dyDescent="0.2">
      <c r="A328" s="18"/>
      <c r="B328" s="18"/>
      <c r="C328" s="18"/>
      <c r="D328" s="18"/>
      <c r="E328" s="18"/>
    </row>
    <row r="329" spans="1:5" x14ac:dyDescent="0.2">
      <c r="A329" s="18"/>
      <c r="B329" s="18"/>
      <c r="C329" s="18"/>
      <c r="D329" s="18"/>
      <c r="E329" s="18"/>
    </row>
    <row r="330" spans="1:5" x14ac:dyDescent="0.2">
      <c r="A330" s="18"/>
      <c r="B330" s="18"/>
      <c r="C330" s="18"/>
      <c r="D330" s="18"/>
      <c r="E330" s="18"/>
    </row>
    <row r="331" spans="1:5" x14ac:dyDescent="0.2">
      <c r="A331" s="18"/>
      <c r="B331" s="18"/>
      <c r="C331" s="18"/>
      <c r="D331" s="18"/>
      <c r="E331" s="18"/>
    </row>
    <row r="332" spans="1:5" x14ac:dyDescent="0.2">
      <c r="A332" s="18"/>
      <c r="B332" s="18"/>
      <c r="C332" s="18"/>
      <c r="D332" s="18"/>
      <c r="E332" s="18"/>
    </row>
    <row r="333" spans="1:5" x14ac:dyDescent="0.2">
      <c r="A333" s="18"/>
      <c r="B333" s="18"/>
      <c r="C333" s="18"/>
      <c r="D333" s="18"/>
      <c r="E333" s="18"/>
    </row>
    <row r="334" spans="1:5" x14ac:dyDescent="0.2">
      <c r="A334" s="18"/>
      <c r="B334" s="18"/>
      <c r="C334" s="18"/>
      <c r="D334" s="18"/>
      <c r="E334" s="18"/>
    </row>
    <row r="335" spans="1:5" x14ac:dyDescent="0.2">
      <c r="A335" s="18"/>
      <c r="B335" s="18"/>
      <c r="C335" s="18"/>
      <c r="D335" s="18"/>
      <c r="E335" s="18"/>
    </row>
    <row r="336" spans="1:5" x14ac:dyDescent="0.2">
      <c r="A336" s="18"/>
      <c r="B336" s="18"/>
      <c r="C336" s="18"/>
      <c r="D336" s="18"/>
      <c r="E336" s="18"/>
    </row>
    <row r="337" spans="1:5" x14ac:dyDescent="0.2">
      <c r="A337" s="18"/>
      <c r="B337" s="18"/>
      <c r="C337" s="18"/>
      <c r="D337" s="18"/>
      <c r="E337" s="18"/>
    </row>
    <row r="338" spans="1:5" x14ac:dyDescent="0.2">
      <c r="A338" s="18"/>
      <c r="B338" s="18"/>
      <c r="C338" s="18"/>
      <c r="D338" s="18"/>
      <c r="E338" s="18"/>
    </row>
    <row r="339" spans="1:5" x14ac:dyDescent="0.2">
      <c r="A339" s="18"/>
      <c r="B339" s="18"/>
      <c r="C339" s="18"/>
      <c r="D339" s="18"/>
      <c r="E339" s="18"/>
    </row>
    <row r="340" spans="1:5" x14ac:dyDescent="0.2">
      <c r="A340" s="18"/>
      <c r="B340" s="18"/>
      <c r="C340" s="18"/>
      <c r="D340" s="18"/>
      <c r="E340" s="18"/>
    </row>
    <row r="341" spans="1:5" x14ac:dyDescent="0.2">
      <c r="A341" s="18"/>
      <c r="B341" s="18"/>
      <c r="C341" s="18"/>
      <c r="D341" s="18"/>
      <c r="E341" s="18"/>
    </row>
    <row r="342" spans="1:5" x14ac:dyDescent="0.2">
      <c r="A342" s="18"/>
      <c r="B342" s="18"/>
      <c r="C342" s="18"/>
      <c r="D342" s="18"/>
      <c r="E342" s="18"/>
    </row>
    <row r="343" spans="1:5" x14ac:dyDescent="0.2">
      <c r="A343" s="18"/>
      <c r="B343" s="18"/>
      <c r="C343" s="18"/>
      <c r="D343" s="18"/>
      <c r="E343" s="18"/>
    </row>
    <row r="344" spans="1:5" x14ac:dyDescent="0.2">
      <c r="A344" s="18"/>
      <c r="B344" s="18"/>
      <c r="C344" s="18"/>
      <c r="D344" s="18"/>
      <c r="E344" s="18"/>
    </row>
    <row r="345" spans="1:5" x14ac:dyDescent="0.2">
      <c r="A345" s="18"/>
      <c r="B345" s="18"/>
      <c r="C345" s="18"/>
      <c r="D345" s="18"/>
      <c r="E345" s="18"/>
    </row>
    <row r="346" spans="1:5" x14ac:dyDescent="0.2">
      <c r="A346" s="18"/>
      <c r="B346" s="18"/>
      <c r="C346" s="18"/>
      <c r="D346" s="18"/>
      <c r="E346" s="18"/>
    </row>
    <row r="347" spans="1:5" x14ac:dyDescent="0.2">
      <c r="A347" s="18"/>
      <c r="B347" s="18"/>
      <c r="C347" s="18"/>
      <c r="D347" s="18"/>
      <c r="E347" s="18"/>
    </row>
    <row r="348" spans="1:5" x14ac:dyDescent="0.2">
      <c r="A348" s="18"/>
      <c r="B348" s="18"/>
      <c r="C348" s="18"/>
      <c r="D348" s="18"/>
      <c r="E348" s="18"/>
    </row>
    <row r="349" spans="1:5" x14ac:dyDescent="0.2">
      <c r="A349" s="18"/>
      <c r="B349" s="18"/>
      <c r="C349" s="18"/>
      <c r="D349" s="18"/>
      <c r="E349" s="18"/>
    </row>
    <row r="350" spans="1:5" x14ac:dyDescent="0.2">
      <c r="A350" s="18"/>
      <c r="B350" s="18"/>
      <c r="C350" s="18"/>
      <c r="D350" s="18"/>
      <c r="E350" s="18"/>
    </row>
    <row r="351" spans="1:5" x14ac:dyDescent="0.2">
      <c r="A351" s="18"/>
      <c r="B351" s="18"/>
      <c r="C351" s="18"/>
      <c r="D351" s="18"/>
      <c r="E351" s="18"/>
    </row>
    <row r="352" spans="1:5" x14ac:dyDescent="0.2">
      <c r="A352" s="18"/>
      <c r="B352" s="18"/>
      <c r="C352" s="18"/>
      <c r="D352" s="18"/>
      <c r="E352" s="18"/>
    </row>
    <row r="353" spans="1:5" x14ac:dyDescent="0.2">
      <c r="A353" s="18"/>
      <c r="B353" s="18"/>
      <c r="C353" s="18"/>
      <c r="D353" s="18"/>
      <c r="E353" s="18"/>
    </row>
    <row r="354" spans="1:5" x14ac:dyDescent="0.2">
      <c r="A354" s="18"/>
      <c r="B354" s="18"/>
      <c r="C354" s="18"/>
      <c r="D354" s="18"/>
      <c r="E354" s="18"/>
    </row>
    <row r="355" spans="1:5" x14ac:dyDescent="0.2">
      <c r="A355" s="18"/>
      <c r="B355" s="18"/>
      <c r="C355" s="18"/>
      <c r="D355" s="18"/>
      <c r="E355" s="18"/>
    </row>
    <row r="356" spans="1:5" x14ac:dyDescent="0.2">
      <c r="A356" s="18"/>
      <c r="B356" s="18"/>
      <c r="C356" s="18"/>
      <c r="D356" s="18"/>
      <c r="E356" s="18"/>
    </row>
    <row r="357" spans="1:5" x14ac:dyDescent="0.2">
      <c r="A357" s="18"/>
      <c r="B357" s="18"/>
      <c r="C357" s="18"/>
      <c r="D357" s="18"/>
      <c r="E357" s="18"/>
    </row>
    <row r="358" spans="1:5" x14ac:dyDescent="0.2">
      <c r="A358" s="18"/>
      <c r="B358" s="18"/>
      <c r="C358" s="18"/>
      <c r="D358" s="18"/>
      <c r="E358" s="18"/>
    </row>
    <row r="359" spans="1:5" x14ac:dyDescent="0.2">
      <c r="A359" s="18"/>
      <c r="B359" s="18"/>
      <c r="C359" s="18"/>
      <c r="D359" s="18"/>
      <c r="E359" s="18"/>
    </row>
    <row r="360" spans="1:5" x14ac:dyDescent="0.2">
      <c r="A360" s="18"/>
      <c r="B360" s="18"/>
      <c r="C360" s="18"/>
      <c r="D360" s="18"/>
      <c r="E360" s="18"/>
    </row>
    <row r="361" spans="1:5" x14ac:dyDescent="0.2">
      <c r="A361" s="18"/>
      <c r="B361" s="18"/>
      <c r="C361" s="18"/>
      <c r="D361" s="18"/>
      <c r="E361" s="18"/>
    </row>
    <row r="362" spans="1:5" x14ac:dyDescent="0.2">
      <c r="A362" s="18"/>
      <c r="B362" s="18"/>
      <c r="C362" s="18"/>
      <c r="D362" s="18"/>
      <c r="E362" s="18"/>
    </row>
    <row r="363" spans="1:5" x14ac:dyDescent="0.2">
      <c r="A363" s="18"/>
      <c r="B363" s="18"/>
      <c r="C363" s="18"/>
      <c r="D363" s="18"/>
      <c r="E363" s="18"/>
    </row>
    <row r="364" spans="1:5" x14ac:dyDescent="0.2">
      <c r="A364" s="18"/>
      <c r="B364" s="18"/>
      <c r="C364" s="18"/>
      <c r="D364" s="18"/>
      <c r="E364" s="18"/>
    </row>
    <row r="365" spans="1:5" x14ac:dyDescent="0.2">
      <c r="A365" s="18"/>
      <c r="B365" s="18"/>
      <c r="C365" s="18"/>
      <c r="D365" s="18"/>
      <c r="E365" s="18"/>
    </row>
    <row r="366" spans="1:5" x14ac:dyDescent="0.2">
      <c r="A366" s="18"/>
      <c r="B366" s="18"/>
      <c r="C366" s="18"/>
      <c r="D366" s="18"/>
      <c r="E366" s="18"/>
    </row>
    <row r="367" spans="1:5" x14ac:dyDescent="0.2">
      <c r="A367" s="18"/>
      <c r="B367" s="18"/>
      <c r="C367" s="18"/>
      <c r="D367" s="18"/>
      <c r="E367" s="18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3"/>
  <sheetViews>
    <sheetView zoomScale="80" zoomScaleNormal="80" workbookViewId="0"/>
  </sheetViews>
  <sheetFormatPr defaultRowHeight="12.75" x14ac:dyDescent="0.2"/>
  <cols>
    <col min="1" max="1" width="9.140625" style="2"/>
    <col min="2" max="3" width="9.85546875" style="2" customWidth="1"/>
    <col min="4" max="4" width="9.140625" style="2"/>
    <col min="5" max="5" width="9.140625" style="9"/>
    <col min="6" max="6" width="13.28515625" style="9" bestFit="1" customWidth="1"/>
    <col min="7" max="16384" width="9.140625" style="9"/>
  </cols>
  <sheetData>
    <row r="1" spans="1:34" ht="24" customHeight="1" x14ac:dyDescent="0.2">
      <c r="A1" s="4" t="s">
        <v>6</v>
      </c>
      <c r="B1" s="5" t="s">
        <v>7</v>
      </c>
      <c r="C1" s="5" t="s">
        <v>8</v>
      </c>
      <c r="D1" s="6" t="s">
        <v>9</v>
      </c>
      <c r="E1" s="7"/>
      <c r="F1" s="8" t="s">
        <v>11</v>
      </c>
      <c r="G1" s="8" t="s">
        <v>12</v>
      </c>
      <c r="H1" s="8" t="s">
        <v>18</v>
      </c>
      <c r="I1" s="7"/>
      <c r="K1" s="7"/>
      <c r="L1" s="7"/>
      <c r="M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x14ac:dyDescent="0.2">
      <c r="A2" s="1">
        <v>0</v>
      </c>
      <c r="B2" s="1">
        <v>5.4313637641589869</v>
      </c>
      <c r="C2" s="1">
        <f t="shared" ref="C2:C19" si="0" xml:space="preserve"> LOG((10^$G$5 - 10^$G$4) * EXP(-$G$3 *A2 )  + 10^$G$4)</f>
        <v>5.6476714369351058</v>
      </c>
      <c r="D2" s="1">
        <f t="shared" ref="D2:D19" si="1" xml:space="preserve"> (B2 - C2)^2</f>
        <v>4.6789009301820506E-2</v>
      </c>
      <c r="E2" s="7"/>
      <c r="F2" s="7"/>
      <c r="G2" s="17"/>
      <c r="H2" s="17"/>
      <c r="I2" s="7"/>
      <c r="J2" s="7"/>
      <c r="K2" s="7"/>
      <c r="L2" s="11" t="s">
        <v>19</v>
      </c>
      <c r="M2" s="17">
        <v>0.34216883854439556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4" x14ac:dyDescent="0.2">
      <c r="A3" s="1">
        <v>0.25</v>
      </c>
      <c r="B3" s="1">
        <v>4.7558748556724915</v>
      </c>
      <c r="C3" s="1">
        <f t="shared" si="0"/>
        <v>3.3857872465713741</v>
      </c>
      <c r="D3" s="1">
        <f t="shared" si="1"/>
        <v>1.8771400566124161</v>
      </c>
      <c r="E3" s="7"/>
      <c r="F3" s="7" t="s">
        <v>13</v>
      </c>
      <c r="G3" s="17">
        <v>21.021289923203113</v>
      </c>
      <c r="H3" s="17">
        <v>4.4362664217164598</v>
      </c>
      <c r="I3" s="7"/>
      <c r="J3" s="7"/>
      <c r="K3" s="7"/>
      <c r="L3" s="11" t="s">
        <v>22</v>
      </c>
      <c r="M3" s="17">
        <f>SQRT(M2)</f>
        <v>0.5849519967863992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34" x14ac:dyDescent="0.2">
      <c r="A4" s="1">
        <v>0.5</v>
      </c>
      <c r="B4" s="1">
        <v>1.9294189257142926</v>
      </c>
      <c r="C4" s="1">
        <f t="shared" si="0"/>
        <v>2.0956286542124789</v>
      </c>
      <c r="D4" s="1">
        <f t="shared" si="1"/>
        <v>2.7625673847440795E-2</v>
      </c>
      <c r="E4" s="7"/>
      <c r="F4" s="7" t="s">
        <v>35</v>
      </c>
      <c r="G4" s="17">
        <v>2.0512684756805517</v>
      </c>
      <c r="H4" s="17">
        <v>0.17417471449880459</v>
      </c>
      <c r="I4" s="7"/>
      <c r="J4" s="7"/>
      <c r="K4" s="7"/>
      <c r="L4" s="11" t="s">
        <v>20</v>
      </c>
      <c r="M4" s="17">
        <v>0.86129805818796357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x14ac:dyDescent="0.2">
      <c r="A5" s="1">
        <v>1</v>
      </c>
      <c r="B5" s="1">
        <v>2.1760912590556813</v>
      </c>
      <c r="C5" s="1">
        <f t="shared" si="0"/>
        <v>2.0512697481472029</v>
      </c>
      <c r="D5" s="1">
        <f t="shared" si="1"/>
        <v>1.5580409585475413E-2</v>
      </c>
      <c r="E5" s="7"/>
      <c r="F5" s="7" t="s">
        <v>14</v>
      </c>
      <c r="G5" s="17">
        <v>5.6476714369351058</v>
      </c>
      <c r="H5" s="17">
        <v>0.33651061120726505</v>
      </c>
      <c r="I5" s="7"/>
      <c r="J5" s="7"/>
      <c r="K5" s="7"/>
      <c r="L5" s="11" t="s">
        <v>21</v>
      </c>
      <c r="M5" s="17">
        <v>0.84280446594635872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x14ac:dyDescent="0.2">
      <c r="A6" s="1">
        <v>1.5</v>
      </c>
      <c r="B6" s="1">
        <v>2.1303337684950061</v>
      </c>
      <c r="C6" s="1">
        <f t="shared" si="0"/>
        <v>2.05126847571522</v>
      </c>
      <c r="D6" s="1">
        <f t="shared" si="1"/>
        <v>6.2513205223533016E-3</v>
      </c>
      <c r="E6" s="7"/>
      <c r="F6" s="7"/>
      <c r="G6" s="7"/>
      <c r="H6" s="7"/>
      <c r="I6" s="7"/>
      <c r="J6" s="7"/>
      <c r="K6" s="7"/>
      <c r="L6" s="7"/>
      <c r="M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x14ac:dyDescent="0.2">
      <c r="A7" s="1">
        <v>2.5</v>
      </c>
      <c r="B7" s="1">
        <v>1.5440680443502757</v>
      </c>
      <c r="C7" s="1">
        <f t="shared" si="0"/>
        <v>2.0512684756805517</v>
      </c>
      <c r="D7" s="1">
        <f t="shared" si="1"/>
        <v>0.25725227754161806</v>
      </c>
      <c r="E7" s="7"/>
      <c r="F7" s="8" t="s">
        <v>23</v>
      </c>
      <c r="G7" s="7"/>
      <c r="H7" s="7"/>
      <c r="I7" s="7"/>
      <c r="J7" s="7"/>
      <c r="K7" s="7"/>
      <c r="L7" s="7"/>
      <c r="M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1:34" x14ac:dyDescent="0.2">
      <c r="A8" s="1">
        <v>0</v>
      </c>
      <c r="B8" s="1">
        <v>5.7242758696007892</v>
      </c>
      <c r="C8" s="1">
        <f t="shared" si="0"/>
        <v>5.6476714369351058</v>
      </c>
      <c r="D8" s="1">
        <f t="shared" si="1"/>
        <v>5.8682391040312219E-3</v>
      </c>
      <c r="E8" s="7"/>
      <c r="F8" s="7" t="s">
        <v>36</v>
      </c>
      <c r="G8" s="7"/>
      <c r="H8" s="7"/>
      <c r="I8" s="7"/>
      <c r="J8" s="7"/>
      <c r="K8" s="7"/>
      <c r="L8" s="7"/>
      <c r="M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</row>
    <row r="9" spans="1:34" x14ac:dyDescent="0.2">
      <c r="A9" s="1">
        <v>0.25</v>
      </c>
      <c r="B9" s="1">
        <v>2.2304489213782741</v>
      </c>
      <c r="C9" s="1">
        <f t="shared" si="0"/>
        <v>3.3857872465713741</v>
      </c>
      <c r="D9" s="1">
        <f t="shared" si="1"/>
        <v>1.3348066456599972</v>
      </c>
      <c r="E9" s="7"/>
      <c r="F9" s="8" t="s">
        <v>25</v>
      </c>
      <c r="G9" s="7"/>
      <c r="H9" s="7"/>
      <c r="I9" s="7"/>
      <c r="J9" s="7"/>
      <c r="K9" s="7"/>
      <c r="L9" s="7"/>
      <c r="M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</row>
    <row r="10" spans="1:34" x14ac:dyDescent="0.2">
      <c r="A10" s="1">
        <v>0.5</v>
      </c>
      <c r="B10" s="1">
        <v>2.3010299956639813</v>
      </c>
      <c r="C10" s="1">
        <f t="shared" si="0"/>
        <v>2.0956286542124789</v>
      </c>
      <c r="D10" s="1">
        <f t="shared" si="1"/>
        <v>4.2189711070076658E-2</v>
      </c>
      <c r="E10" s="7"/>
      <c r="F10" s="7" t="s">
        <v>37</v>
      </c>
      <c r="G10" s="7"/>
      <c r="H10" s="7"/>
      <c r="I10" s="7"/>
      <c r="J10" s="7"/>
      <c r="K10" s="7"/>
      <c r="L10" s="7"/>
      <c r="M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</row>
    <row r="11" spans="1:34" x14ac:dyDescent="0.2">
      <c r="A11" s="1">
        <v>1</v>
      </c>
      <c r="B11" s="1">
        <v>2.8543060418010806</v>
      </c>
      <c r="C11" s="1">
        <f t="shared" si="0"/>
        <v>2.0512697481472029</v>
      </c>
      <c r="D11" s="1">
        <f t="shared" si="1"/>
        <v>0.64486728892535694</v>
      </c>
      <c r="E11" s="7"/>
      <c r="F11" s="8" t="s">
        <v>26</v>
      </c>
      <c r="G11" s="7"/>
      <c r="H11" s="7"/>
      <c r="I11" s="7"/>
      <c r="J11" s="7"/>
      <c r="K11" s="7"/>
      <c r="L11" s="7"/>
      <c r="M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</row>
    <row r="12" spans="1:34" x14ac:dyDescent="0.2">
      <c r="A12" s="1">
        <v>1.5</v>
      </c>
      <c r="B12" s="1">
        <v>2.0606978403536118</v>
      </c>
      <c r="C12" s="1">
        <f t="shared" si="0"/>
        <v>2.05126847571522</v>
      </c>
      <c r="D12" s="1">
        <f t="shared" si="1"/>
        <v>8.8912917483754381E-5</v>
      </c>
      <c r="E12" s="7"/>
      <c r="F12" s="22" t="s">
        <v>27</v>
      </c>
      <c r="G12" s="23"/>
      <c r="H12" s="23"/>
      <c r="I12" s="23"/>
      <c r="J12" s="23"/>
      <c r="K12" s="23"/>
      <c r="L12" s="23"/>
      <c r="M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</row>
    <row r="13" spans="1:34" x14ac:dyDescent="0.2">
      <c r="A13" s="1">
        <v>2</v>
      </c>
      <c r="B13" s="1">
        <v>1.6989700043360187</v>
      </c>
      <c r="C13" s="1">
        <f t="shared" si="0"/>
        <v>2.0512684756805526</v>
      </c>
      <c r="D13" s="1">
        <f t="shared" si="1"/>
        <v>0.12411421291169533</v>
      </c>
      <c r="E13" s="7"/>
      <c r="F13" s="23"/>
      <c r="G13" s="23"/>
      <c r="H13" s="23"/>
      <c r="I13" s="23"/>
      <c r="J13" s="23"/>
      <c r="K13" s="23"/>
      <c r="L13" s="23"/>
      <c r="M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</row>
    <row r="14" spans="1:34" x14ac:dyDescent="0.2">
      <c r="A14" s="1">
        <v>2.5</v>
      </c>
      <c r="B14" s="1">
        <v>2.3979400086720375</v>
      </c>
      <c r="C14" s="1">
        <f t="shared" si="0"/>
        <v>2.0512684756805517</v>
      </c>
      <c r="D14" s="1">
        <f t="shared" si="1"/>
        <v>0.12018115178666681</v>
      </c>
      <c r="E14" s="7"/>
      <c r="F14" s="23"/>
      <c r="G14" s="23"/>
      <c r="H14" s="23"/>
      <c r="I14" s="23"/>
      <c r="J14" s="23"/>
      <c r="K14" s="23"/>
      <c r="L14" s="23"/>
      <c r="M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</row>
    <row r="15" spans="1:34" x14ac:dyDescent="0.2">
      <c r="A15" s="1">
        <v>0</v>
      </c>
      <c r="B15" s="1">
        <v>5.826074802700826</v>
      </c>
      <c r="C15" s="1">
        <f t="shared" si="0"/>
        <v>5.6476714369351058</v>
      </c>
      <c r="D15" s="1">
        <f t="shared" si="1"/>
        <v>3.1827760916537363E-2</v>
      </c>
      <c r="E15" s="7"/>
      <c r="F15" s="7"/>
      <c r="G15" s="7"/>
      <c r="H15" s="7"/>
      <c r="I15" s="7"/>
      <c r="J15" s="7"/>
      <c r="K15" s="7"/>
      <c r="L15" s="7"/>
      <c r="M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</row>
    <row r="16" spans="1:34" x14ac:dyDescent="0.2">
      <c r="A16" s="1">
        <v>0.25</v>
      </c>
      <c r="B16" s="1">
        <v>3.0899051114393981</v>
      </c>
      <c r="C16" s="1">
        <f t="shared" si="0"/>
        <v>3.3857872465713741</v>
      </c>
      <c r="D16" s="1">
        <f t="shared" si="1"/>
        <v>8.7546237890256923E-2</v>
      </c>
      <c r="E16" s="7"/>
      <c r="F16" s="7"/>
      <c r="G16" s="7"/>
      <c r="H16" s="7"/>
      <c r="I16" s="7"/>
      <c r="J16" s="7"/>
      <c r="K16" s="7"/>
      <c r="L16" s="7"/>
      <c r="M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1:34" x14ac:dyDescent="0.2">
      <c r="A17" s="1">
        <v>0.5</v>
      </c>
      <c r="B17" s="1">
        <v>2.4548448600085102</v>
      </c>
      <c r="C17" s="1">
        <f t="shared" si="0"/>
        <v>2.0956286542124789</v>
      </c>
      <c r="D17" s="1">
        <f t="shared" si="1"/>
        <v>0.12903628250649671</v>
      </c>
      <c r="E17" s="7"/>
      <c r="F17" s="7"/>
      <c r="G17" s="7"/>
      <c r="H17" s="7"/>
      <c r="I17" s="7"/>
      <c r="J17" s="7"/>
      <c r="K17" s="7"/>
      <c r="L17" s="7"/>
      <c r="M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1:34" x14ac:dyDescent="0.2">
      <c r="A18" s="1">
        <v>1</v>
      </c>
      <c r="B18" s="1">
        <v>1.6989700043360187</v>
      </c>
      <c r="C18" s="1">
        <f t="shared" si="0"/>
        <v>2.0512697481472029</v>
      </c>
      <c r="D18" s="1">
        <f t="shared" si="1"/>
        <v>0.12411510948942596</v>
      </c>
      <c r="E18" s="7"/>
      <c r="F18" s="7"/>
      <c r="G18" s="7"/>
      <c r="H18" s="7"/>
      <c r="I18" s="7"/>
      <c r="J18" s="7"/>
      <c r="K18" s="7"/>
      <c r="L18" s="7"/>
      <c r="M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</row>
    <row r="19" spans="1:34" x14ac:dyDescent="0.2">
      <c r="A19" s="1">
        <v>1.5</v>
      </c>
      <c r="B19" s="1">
        <v>1.5440680443502757</v>
      </c>
      <c r="C19" s="1">
        <f t="shared" si="0"/>
        <v>2.05126847571522</v>
      </c>
      <c r="D19" s="1">
        <f t="shared" si="1"/>
        <v>0.25725227757678559</v>
      </c>
      <c r="E19" s="7"/>
      <c r="F19" s="7"/>
      <c r="G19" s="7"/>
      <c r="H19" s="7"/>
      <c r="I19" s="7"/>
      <c r="J19" s="7"/>
      <c r="K19" s="7"/>
      <c r="L19" s="7"/>
      <c r="M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</row>
    <row r="20" spans="1:34" x14ac:dyDescent="0.2">
      <c r="A20" s="6" t="s">
        <v>10</v>
      </c>
      <c r="B20" s="1"/>
      <c r="C20" s="1"/>
      <c r="D20" s="1">
        <f>SUM(D2:D19)</f>
        <v>5.1325325781659332</v>
      </c>
      <c r="E20" s="7"/>
      <c r="F20" s="7"/>
      <c r="G20" s="7"/>
      <c r="H20" s="7"/>
      <c r="I20" s="7"/>
      <c r="J20" s="7"/>
      <c r="K20" s="7"/>
      <c r="L20" s="7"/>
      <c r="M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</row>
    <row r="21" spans="1:34" x14ac:dyDescent="0.2">
      <c r="A21" s="1"/>
      <c r="B21" s="1"/>
      <c r="C21" s="1"/>
      <c r="D21" s="1"/>
      <c r="E21" s="7"/>
      <c r="F21" s="7"/>
      <c r="G21" s="7"/>
      <c r="H21" s="7"/>
      <c r="I21" s="7"/>
      <c r="J21" s="7"/>
      <c r="K21" s="7"/>
      <c r="L21" s="7"/>
      <c r="M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</row>
    <row r="22" spans="1:34" x14ac:dyDescent="0.2">
      <c r="A22" s="1"/>
      <c r="B22" s="1"/>
      <c r="C22" s="1"/>
      <c r="D22" s="1"/>
      <c r="E22" s="7"/>
      <c r="F22" s="7"/>
      <c r="G22" s="7"/>
      <c r="H22" s="7"/>
      <c r="I22" s="7"/>
      <c r="J22" s="7"/>
      <c r="K22" s="7"/>
      <c r="L22" s="7"/>
      <c r="M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</row>
    <row r="23" spans="1:34" x14ac:dyDescent="0.2">
      <c r="A23" s="3">
        <v>0</v>
      </c>
      <c r="B23" s="3"/>
      <c r="C23" s="3">
        <f xml:space="preserve"> LOG((10^$G$5 - 10^$G$4) * EXP(-$G$3 *A23 )  + 10^$G$4)</f>
        <v>5.6476714369351058</v>
      </c>
      <c r="D23" s="1"/>
      <c r="E23" s="7"/>
      <c r="F23" s="7"/>
      <c r="G23" s="7"/>
      <c r="H23" s="7"/>
      <c r="I23" s="7"/>
      <c r="J23" s="7"/>
      <c r="K23" s="7"/>
      <c r="L23" s="7"/>
      <c r="M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1:34" x14ac:dyDescent="0.2">
      <c r="A24" s="3">
        <v>5.0000000000000001E-3</v>
      </c>
      <c r="B24" s="3"/>
      <c r="C24" s="3">
        <f t="shared" ref="C24:C25" si="2" xml:space="preserve"> LOG((10^$G$5 - 10^$G$4) * EXP(-$G$3 *A24 )  + 10^$G$4)</f>
        <v>5.6020364765387942</v>
      </c>
      <c r="D24" s="1"/>
      <c r="E24" s="7"/>
      <c r="F24" s="7"/>
      <c r="G24" s="7"/>
      <c r="H24" s="7"/>
      <c r="I24" s="7"/>
      <c r="J24" s="7"/>
      <c r="K24" s="7"/>
      <c r="L24" s="7"/>
      <c r="M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</row>
    <row r="25" spans="1:34" x14ac:dyDescent="0.2">
      <c r="A25" s="3">
        <v>0.01</v>
      </c>
      <c r="B25" s="3"/>
      <c r="C25" s="3">
        <f t="shared" si="2"/>
        <v>5.5564028668208572</v>
      </c>
      <c r="D25" s="1"/>
      <c r="E25" s="7"/>
      <c r="F25" s="7"/>
      <c r="G25" s="7"/>
      <c r="H25" s="7"/>
      <c r="I25" s="7"/>
      <c r="J25" s="7"/>
      <c r="K25" s="7"/>
      <c r="L25" s="7"/>
      <c r="M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</row>
    <row r="26" spans="1:34" x14ac:dyDescent="0.2">
      <c r="A26" s="3">
        <v>1.4999999999999999E-2</v>
      </c>
      <c r="B26" s="3"/>
      <c r="C26" s="3">
        <f t="shared" ref="C26:C89" si="3" xml:space="preserve"> LOG((10^$G$5 - 10^$G$4) * EXP(-$G$3 *A26 )  + 10^$G$4)</f>
        <v>5.5107707573816089</v>
      </c>
      <c r="D26" s="1"/>
      <c r="E26" s="7"/>
      <c r="F26" s="7"/>
      <c r="G26" s="7"/>
      <c r="H26" s="7"/>
      <c r="I26" s="7"/>
      <c r="J26" s="7"/>
      <c r="K26" s="7"/>
      <c r="L26" s="7"/>
      <c r="M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</row>
    <row r="27" spans="1:34" x14ac:dyDescent="0.2">
      <c r="A27" s="3">
        <v>0.02</v>
      </c>
      <c r="B27" s="3"/>
      <c r="C27" s="3">
        <f t="shared" si="3"/>
        <v>5.4651403143794584</v>
      </c>
      <c r="D27" s="1"/>
      <c r="E27" s="7"/>
      <c r="F27" s="7"/>
      <c r="G27" s="7"/>
      <c r="H27" s="7"/>
      <c r="I27" s="7"/>
      <c r="J27" s="7"/>
      <c r="K27" s="7"/>
      <c r="L27" s="7"/>
      <c r="M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</row>
    <row r="28" spans="1:34" x14ac:dyDescent="0.2">
      <c r="A28" s="3">
        <v>2.5000000000000001E-2</v>
      </c>
      <c r="B28" s="3"/>
      <c r="C28" s="3">
        <f t="shared" si="3"/>
        <v>5.4195117223608937</v>
      </c>
      <c r="D28" s="1"/>
      <c r="E28" s="7"/>
      <c r="F28" s="7"/>
      <c r="G28" s="7"/>
      <c r="H28" s="7"/>
      <c r="I28" s="7"/>
      <c r="J28" s="7"/>
      <c r="K28" s="7"/>
      <c r="L28" s="7"/>
      <c r="M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</row>
    <row r="29" spans="1:34" x14ac:dyDescent="0.2">
      <c r="A29" s="3">
        <v>0.03</v>
      </c>
      <c r="B29" s="3"/>
      <c r="C29" s="3">
        <f t="shared" si="3"/>
        <v>5.3738851862920907</v>
      </c>
      <c r="D29" s="1"/>
      <c r="E29" s="7"/>
      <c r="F29" s="7"/>
      <c r="G29" s="7"/>
      <c r="H29" s="7"/>
      <c r="I29" s="7"/>
      <c r="J29" s="7"/>
      <c r="K29" s="7"/>
      <c r="L29" s="7"/>
      <c r="M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</row>
    <row r="30" spans="1:34" x14ac:dyDescent="0.2">
      <c r="A30" s="3">
        <v>3.5000000000000003E-2</v>
      </c>
      <c r="B30" s="3"/>
      <c r="C30" s="3">
        <f t="shared" si="3"/>
        <v>5.328260933814196</v>
      </c>
      <c r="D30" s="1"/>
      <c r="E30" s="7"/>
      <c r="F30" s="7"/>
      <c r="G30" s="7"/>
      <c r="H30" s="7"/>
      <c r="I30" s="7"/>
      <c r="J30" s="7"/>
      <c r="K30" s="7"/>
      <c r="L30" s="7"/>
      <c r="M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</row>
    <row r="31" spans="1:34" x14ac:dyDescent="0.2">
      <c r="A31" s="3">
        <v>0.04</v>
      </c>
      <c r="B31" s="3"/>
      <c r="C31" s="3">
        <f t="shared" si="3"/>
        <v>5.2826392177467447</v>
      </c>
      <c r="D31" s="1"/>
      <c r="E31" s="7"/>
      <c r="F31" s="7"/>
      <c r="G31" s="7"/>
      <c r="H31" s="7"/>
      <c r="I31" s="7"/>
      <c r="J31" s="7"/>
      <c r="K31" s="7"/>
      <c r="L31" s="7"/>
      <c r="M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</row>
    <row r="32" spans="1:34" x14ac:dyDescent="0.2">
      <c r="A32" s="3">
        <v>4.4999999999999998E-2</v>
      </c>
      <c r="B32" s="3"/>
      <c r="C32" s="3">
        <f t="shared" si="3"/>
        <v>5.2370203188662803</v>
      </c>
      <c r="D32" s="1"/>
      <c r="E32" s="7"/>
      <c r="F32" s="7"/>
      <c r="G32" s="7"/>
      <c r="H32" s="7"/>
      <c r="I32" s="7"/>
      <c r="J32" s="7"/>
      <c r="K32" s="7"/>
      <c r="L32" s="7"/>
      <c r="M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</row>
    <row r="33" spans="1:34" x14ac:dyDescent="0.2">
      <c r="A33" s="3">
        <v>0.05</v>
      </c>
      <c r="B33" s="3"/>
      <c r="C33" s="3">
        <f t="shared" si="3"/>
        <v>5.191404548990147</v>
      </c>
      <c r="D33" s="1"/>
      <c r="E33" s="7"/>
      <c r="F33" s="7"/>
      <c r="G33" s="7"/>
      <c r="H33" s="7"/>
      <c r="I33" s="7"/>
      <c r="J33" s="7"/>
      <c r="K33" s="7"/>
      <c r="L33" s="7"/>
      <c r="M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</row>
    <row r="34" spans="1:34" x14ac:dyDescent="0.2">
      <c r="A34" s="3">
        <v>5.5E-2</v>
      </c>
      <c r="B34" s="3"/>
      <c r="C34" s="3">
        <f t="shared" si="3"/>
        <v>5.1457922543986436</v>
      </c>
      <c r="D34" s="1"/>
      <c r="E34" s="7"/>
      <c r="F34" s="7"/>
      <c r="G34" s="7"/>
      <c r="H34" s="7"/>
      <c r="I34" s="7"/>
      <c r="J34" s="7"/>
      <c r="K34" s="7"/>
      <c r="L34" s="7"/>
      <c r="M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</row>
    <row r="35" spans="1:34" x14ac:dyDescent="0.2">
      <c r="A35" s="3">
        <v>0.06</v>
      </c>
      <c r="B35" s="3"/>
      <c r="C35" s="3">
        <f t="shared" si="3"/>
        <v>5.100183819632238</v>
      </c>
      <c r="D35" s="1"/>
      <c r="E35" s="7"/>
      <c r="F35" s="7"/>
      <c r="G35" s="7"/>
      <c r="H35" s="7"/>
      <c r="I35" s="7"/>
      <c r="J35" s="7"/>
      <c r="K35" s="7"/>
      <c r="L35" s="7"/>
      <c r="M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</row>
    <row r="36" spans="1:34" x14ac:dyDescent="0.2">
      <c r="A36" s="3">
        <v>6.5000000000000002E-2</v>
      </c>
      <c r="B36" s="3"/>
      <c r="C36" s="3">
        <f t="shared" si="3"/>
        <v>5.0545796717044125</v>
      </c>
      <c r="D36" s="1"/>
      <c r="E36" s="7"/>
      <c r="F36" s="7"/>
      <c r="G36" s="7"/>
      <c r="H36" s="7"/>
      <c r="I36" s="7"/>
      <c r="J36" s="7"/>
      <c r="K36" s="7"/>
      <c r="L36" s="7"/>
      <c r="M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</row>
    <row r="37" spans="1:34" x14ac:dyDescent="0.2">
      <c r="A37" s="3">
        <v>7.0000000000000007E-2</v>
      </c>
      <c r="B37" s="3"/>
      <c r="C37" s="3">
        <f t="shared" si="3"/>
        <v>5.0089802847750171</v>
      </c>
      <c r="D37" s="1"/>
      <c r="E37" s="7"/>
      <c r="F37" s="7"/>
      <c r="G37" s="7"/>
      <c r="H37" s="7"/>
      <c r="I37" s="7"/>
      <c r="J37" s="7"/>
      <c r="K37" s="7"/>
      <c r="L37" s="7"/>
      <c r="M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</row>
    <row r="38" spans="1:34" x14ac:dyDescent="0.2">
      <c r="A38" s="3">
        <v>7.4999999999999997E-2</v>
      </c>
      <c r="B38" s="3"/>
      <c r="C38" s="3">
        <f t="shared" si="3"/>
        <v>4.9633861853336585</v>
      </c>
      <c r="D38" s="1"/>
      <c r="E38" s="7"/>
      <c r="F38" s="7"/>
      <c r="G38" s="7"/>
      <c r="H38" s="7"/>
      <c r="I38" s="7"/>
      <c r="J38" s="7"/>
      <c r="K38" s="7"/>
      <c r="L38" s="7"/>
      <c r="M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</row>
    <row r="39" spans="1:34" x14ac:dyDescent="0.2">
      <c r="A39" s="3">
        <v>0.08</v>
      </c>
      <c r="B39" s="3"/>
      <c r="C39" s="3">
        <f t="shared" si="3"/>
        <v>4.9177979579478217</v>
      </c>
      <c r="D39" s="1"/>
      <c r="E39" s="7"/>
      <c r="F39" s="7"/>
      <c r="G39" s="7"/>
      <c r="H39" s="7"/>
      <c r="I39" s="7"/>
      <c r="J39" s="7"/>
      <c r="K39" s="7"/>
      <c r="L39" s="7"/>
      <c r="M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</row>
    <row r="40" spans="1:34" x14ac:dyDescent="0.2">
      <c r="A40" s="3">
        <v>8.5000000000000006E-2</v>
      </c>
      <c r="B40" s="3"/>
      <c r="C40" s="3">
        <f t="shared" si="3"/>
        <v>4.8722162516360443</v>
      </c>
      <c r="D40" s="1"/>
      <c r="E40" s="7"/>
      <c r="F40" s="7"/>
      <c r="G40" s="7"/>
      <c r="H40" s="7"/>
      <c r="I40" s="7"/>
      <c r="J40" s="7"/>
      <c r="K40" s="7"/>
      <c r="L40" s="7"/>
      <c r="M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</row>
    <row r="41" spans="1:34" x14ac:dyDescent="0.2">
      <c r="A41" s="3">
        <v>0.09</v>
      </c>
      <c r="B41" s="3"/>
      <c r="C41" s="3">
        <f t="shared" si="3"/>
        <v>4.8266417869326288</v>
      </c>
      <c r="D41" s="1"/>
      <c r="E41" s="7"/>
      <c r="F41" s="7"/>
      <c r="G41" s="7"/>
      <c r="H41" s="7"/>
      <c r="I41" s="7"/>
      <c r="J41" s="7"/>
      <c r="K41" s="7"/>
      <c r="L41" s="7"/>
      <c r="M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</row>
    <row r="42" spans="1:34" x14ac:dyDescent="0.2">
      <c r="A42" s="3">
        <v>9.5000000000000001E-2</v>
      </c>
      <c r="B42" s="3"/>
      <c r="C42" s="3">
        <f t="shared" si="3"/>
        <v>4.7810753637171013</v>
      </c>
      <c r="D42" s="1"/>
      <c r="E42" s="7"/>
      <c r="F42" s="7"/>
      <c r="G42" s="7"/>
      <c r="H42" s="7"/>
      <c r="I42" s="7"/>
      <c r="J42" s="7"/>
      <c r="K42" s="7"/>
      <c r="L42" s="7"/>
      <c r="M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</row>
    <row r="43" spans="1:34" x14ac:dyDescent="0.2">
      <c r="A43" s="3">
        <v>0.1</v>
      </c>
      <c r="B43" s="3"/>
      <c r="C43" s="3">
        <f t="shared" si="3"/>
        <v>4.7355178698889402</v>
      </c>
      <c r="D43" s="1"/>
      <c r="E43" s="7"/>
      <c r="F43" s="7"/>
      <c r="G43" s="7"/>
      <c r="H43" s="7"/>
      <c r="I43" s="7"/>
      <c r="J43" s="7"/>
      <c r="K43" s="7"/>
      <c r="L43" s="7"/>
      <c r="M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</row>
    <row r="44" spans="1:34" x14ac:dyDescent="0.2">
      <c r="A44" s="3">
        <v>0.105</v>
      </c>
      <c r="B44" s="3"/>
      <c r="C44" s="3">
        <f t="shared" si="3"/>
        <v>4.6899702909760528</v>
      </c>
      <c r="D44" s="1"/>
      <c r="E44" s="7"/>
      <c r="F44" s="7"/>
      <c r="G44" s="7"/>
      <c r="H44" s="7"/>
      <c r="I44" s="7"/>
      <c r="J44" s="7"/>
      <c r="K44" s="7"/>
      <c r="L44" s="7"/>
      <c r="M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</row>
    <row r="45" spans="1:34" x14ac:dyDescent="0.2">
      <c r="A45" s="3">
        <v>0.11</v>
      </c>
      <c r="B45" s="3"/>
      <c r="C45" s="3">
        <f t="shared" si="3"/>
        <v>4.6444337207740736</v>
      </c>
      <c r="D45" s="1"/>
      <c r="E45" s="7"/>
      <c r="F45" s="7"/>
      <c r="G45" s="7"/>
      <c r="H45" s="7"/>
      <c r="I45" s="7"/>
      <c r="J45" s="7"/>
      <c r="K45" s="7"/>
      <c r="L45" s="7"/>
      <c r="M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</row>
    <row r="46" spans="1:34" x14ac:dyDescent="0.2">
      <c r="A46" s="3">
        <v>0.115</v>
      </c>
      <c r="B46" s="3"/>
      <c r="C46" s="3">
        <f t="shared" si="3"/>
        <v>4.5989093731228561</v>
      </c>
      <c r="D46" s="1"/>
      <c r="E46" s="7"/>
      <c r="F46" s="7"/>
      <c r="G46" s="7"/>
      <c r="H46" s="7"/>
      <c r="I46" s="7"/>
      <c r="J46" s="7"/>
      <c r="K46" s="7"/>
      <c r="L46" s="7"/>
      <c r="M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</row>
    <row r="47" spans="1:34" x14ac:dyDescent="0.2">
      <c r="A47" s="3">
        <v>0.12</v>
      </c>
      <c r="B47" s="3"/>
      <c r="C47" s="3">
        <f t="shared" si="3"/>
        <v>4.5533985949364881</v>
      </c>
      <c r="D47" s="1"/>
      <c r="E47" s="7"/>
      <c r="F47" s="7"/>
      <c r="G47" s="7"/>
      <c r="H47" s="7"/>
      <c r="I47" s="7"/>
      <c r="J47" s="7"/>
      <c r="K47" s="7"/>
      <c r="L47" s="7"/>
      <c r="M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</row>
    <row r="48" spans="1:34" x14ac:dyDescent="0.2">
      <c r="A48" s="3">
        <v>0.125</v>
      </c>
      <c r="B48" s="3"/>
      <c r="C48" s="3">
        <f t="shared" si="3"/>
        <v>4.5079028806138535</v>
      </c>
      <c r="D48" s="1"/>
      <c r="E48" s="7"/>
      <c r="F48" s="7"/>
      <c r="G48" s="7"/>
      <c r="H48" s="7"/>
      <c r="I48" s="7"/>
      <c r="J48" s="7"/>
      <c r="K48" s="7"/>
      <c r="L48" s="7"/>
      <c r="M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</row>
    <row r="49" spans="1:34" x14ac:dyDescent="0.2">
      <c r="A49" s="3">
        <v>0.13</v>
      </c>
      <c r="B49" s="3"/>
      <c r="C49" s="3">
        <f t="shared" si="3"/>
        <v>4.4624238879680993</v>
      </c>
      <c r="D49" s="1"/>
      <c r="E49" s="7"/>
      <c r="F49" s="7"/>
      <c r="G49" s="7"/>
      <c r="H49" s="7"/>
      <c r="I49" s="7"/>
      <c r="J49" s="7"/>
      <c r="K49" s="7"/>
      <c r="L49" s="7"/>
      <c r="M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</row>
    <row r="50" spans="1:34" x14ac:dyDescent="0.2">
      <c r="A50" s="3">
        <v>0.13500000000000001</v>
      </c>
      <c r="B50" s="3"/>
      <c r="C50" s="3">
        <f t="shared" si="3"/>
        <v>4.4169634558253543</v>
      </c>
      <c r="D50" s="1"/>
      <c r="E50" s="7"/>
      <c r="F50" s="7"/>
      <c r="G50" s="7"/>
      <c r="H50" s="7"/>
      <c r="I50" s="7"/>
      <c r="J50" s="7"/>
      <c r="K50" s="7"/>
      <c r="L50" s="7"/>
      <c r="M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</row>
    <row r="51" spans="1:34" x14ac:dyDescent="0.2">
      <c r="A51" s="3">
        <v>0.14000000000000001</v>
      </c>
      <c r="B51" s="3"/>
      <c r="C51" s="3">
        <f t="shared" si="3"/>
        <v>4.371523623455646</v>
      </c>
      <c r="D51" s="1"/>
      <c r="E51" s="7"/>
      <c r="F51" s="7"/>
      <c r="G51" s="7"/>
      <c r="H51" s="7"/>
      <c r="I51" s="7"/>
      <c r="J51" s="7"/>
      <c r="K51" s="7"/>
      <c r="L51" s="7"/>
      <c r="M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</row>
    <row r="52" spans="1:34" x14ac:dyDescent="0.2">
      <c r="A52" s="3">
        <v>0.14499999999999999</v>
      </c>
      <c r="B52" s="3"/>
      <c r="C52" s="3">
        <f t="shared" si="3"/>
        <v>4.3261066520119735</v>
      </c>
      <c r="D52" s="1"/>
      <c r="E52" s="7"/>
      <c r="F52" s="7"/>
      <c r="G52" s="7"/>
      <c r="H52" s="7"/>
      <c r="I52" s="7"/>
      <c r="J52" s="7"/>
      <c r="K52" s="7"/>
      <c r="L52" s="7"/>
      <c r="M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</row>
    <row r="53" spans="1:34" x14ac:dyDescent="0.2">
      <c r="A53" s="3">
        <v>0.15</v>
      </c>
      <c r="B53" s="3"/>
      <c r="C53" s="3">
        <f t="shared" si="3"/>
        <v>4.2807150481668952</v>
      </c>
      <c r="D53" s="1"/>
      <c r="E53" s="7"/>
      <c r="F53" s="7"/>
      <c r="G53" s="7"/>
      <c r="H53" s="7"/>
      <c r="I53" s="7"/>
      <c r="J53" s="7"/>
      <c r="K53" s="7"/>
      <c r="L53" s="7"/>
      <c r="M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</row>
    <row r="54" spans="1:34" x14ac:dyDescent="0.2">
      <c r="A54" s="3">
        <v>0.155</v>
      </c>
      <c r="B54" s="3"/>
      <c r="C54" s="3">
        <f t="shared" si="3"/>
        <v>4.2353515901495005</v>
      </c>
      <c r="D54" s="1"/>
      <c r="E54" s="7"/>
      <c r="F54" s="7"/>
      <c r="G54" s="7"/>
      <c r="H54" s="7"/>
      <c r="I54" s="7"/>
      <c r="J54" s="7"/>
      <c r="K54" s="7"/>
      <c r="L54" s="7"/>
      <c r="M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</row>
    <row r="55" spans="1:34" x14ac:dyDescent="0.2">
      <c r="A55" s="3">
        <v>0.16</v>
      </c>
      <c r="B55" s="3"/>
      <c r="C55" s="3">
        <f t="shared" si="3"/>
        <v>4.1900193563989783</v>
      </c>
      <c r="D55" s="1"/>
      <c r="E55" s="7"/>
      <c r="F55" s="7"/>
      <c r="G55" s="7"/>
      <c r="H55" s="7"/>
      <c r="I55" s="7"/>
      <c r="J55" s="7"/>
      <c r="K55" s="7"/>
      <c r="L55" s="7"/>
      <c r="M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</row>
    <row r="56" spans="1:34" x14ac:dyDescent="0.2">
      <c r="A56" s="3">
        <v>0.16500000000000001</v>
      </c>
      <c r="B56" s="3"/>
      <c r="C56" s="3">
        <f t="shared" si="3"/>
        <v>4.1447217570638566</v>
      </c>
      <c r="D56" s="1"/>
      <c r="E56" s="7"/>
      <c r="F56" s="7"/>
      <c r="G56" s="7"/>
      <c r="H56" s="7"/>
      <c r="I56" s="7"/>
      <c r="J56" s="7"/>
      <c r="K56" s="7"/>
      <c r="L56" s="7"/>
      <c r="M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</row>
    <row r="57" spans="1:34" x14ac:dyDescent="0.2">
      <c r="A57" s="3">
        <v>0.17</v>
      </c>
      <c r="B57" s="3"/>
      <c r="C57" s="3">
        <f t="shared" si="3"/>
        <v>4.0994625685878443</v>
      </c>
      <c r="D57" s="1"/>
      <c r="E57" s="7"/>
      <c r="F57" s="7"/>
      <c r="G57" s="7"/>
      <c r="H57" s="7"/>
      <c r="I57" s="7"/>
      <c r="J57" s="7"/>
      <c r="K57" s="7"/>
      <c r="L57" s="7"/>
      <c r="M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</row>
    <row r="58" spans="1:34" x14ac:dyDescent="0.2">
      <c r="A58" s="3">
        <v>0.17499999999999999</v>
      </c>
      <c r="B58" s="3"/>
      <c r="C58" s="3">
        <f t="shared" si="3"/>
        <v>4.0542459716334971</v>
      </c>
      <c r="D58" s="1"/>
      <c r="E58" s="7"/>
      <c r="F58" s="7"/>
      <c r="G58" s="7"/>
      <c r="H58" s="7"/>
      <c r="I58" s="7"/>
      <c r="J58" s="7"/>
      <c r="K58" s="7"/>
      <c r="L58" s="7"/>
      <c r="M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</row>
    <row r="59" spans="1:34" x14ac:dyDescent="0.2">
      <c r="A59" s="3">
        <v>0.18</v>
      </c>
      <c r="B59" s="3"/>
      <c r="C59" s="3">
        <f t="shared" si="3"/>
        <v>4.0090765926028373</v>
      </c>
      <c r="D59" s="1"/>
      <c r="E59" s="7"/>
      <c r="F59" s="7"/>
      <c r="G59" s="7"/>
      <c r="H59" s="7"/>
      <c r="I59" s="7"/>
      <c r="J59" s="7"/>
      <c r="K59" s="7"/>
      <c r="L59" s="7"/>
      <c r="M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</row>
    <row r="60" spans="1:34" x14ac:dyDescent="0.2">
      <c r="A60" s="3">
        <v>0.185</v>
      </c>
      <c r="B60" s="3"/>
      <c r="C60" s="3">
        <f t="shared" si="3"/>
        <v>3.9639595490187269</v>
      </c>
      <c r="D60" s="1"/>
      <c r="E60" s="7"/>
      <c r="F60" s="7"/>
      <c r="G60" s="7"/>
      <c r="H60" s="7"/>
      <c r="I60" s="7"/>
      <c r="J60" s="7"/>
      <c r="K60" s="7"/>
      <c r="L60" s="7"/>
      <c r="M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</row>
    <row r="61" spans="1:34" x14ac:dyDescent="0.2">
      <c r="A61" s="3">
        <v>0.19</v>
      </c>
      <c r="B61" s="3"/>
      <c r="C61" s="3">
        <f t="shared" si="3"/>
        <v>3.9189004990309173</v>
      </c>
      <c r="D61" s="1"/>
      <c r="E61" s="7"/>
      <c r="F61" s="7"/>
      <c r="G61" s="7"/>
      <c r="H61" s="7"/>
      <c r="I61" s="7"/>
      <c r="J61" s="7"/>
      <c r="K61" s="7"/>
      <c r="L61" s="7"/>
      <c r="M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</row>
    <row r="62" spans="1:34" x14ac:dyDescent="0.2">
      <c r="A62" s="3">
        <v>0.19500000000000001</v>
      </c>
      <c r="B62" s="3"/>
      <c r="C62" s="3">
        <f t="shared" si="3"/>
        <v>3.873905695304976</v>
      </c>
      <c r="D62" s="1"/>
      <c r="E62" s="7"/>
      <c r="F62" s="7"/>
      <c r="G62" s="7"/>
      <c r="H62" s="7"/>
      <c r="I62" s="7"/>
      <c r="J62" s="7"/>
      <c r="K62" s="7"/>
      <c r="L62" s="7"/>
      <c r="M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</row>
    <row r="63" spans="1:34" x14ac:dyDescent="0.2">
      <c r="A63" s="3">
        <v>0.2</v>
      </c>
      <c r="B63" s="3"/>
      <c r="C63" s="3">
        <f t="shared" si="3"/>
        <v>3.8289820435388759</v>
      </c>
      <c r="D63" s="1"/>
      <c r="E63" s="7"/>
      <c r="F63" s="7"/>
      <c r="G63" s="7"/>
      <c r="H63" s="7"/>
      <c r="I63" s="7"/>
      <c r="J63" s="7"/>
      <c r="K63" s="7"/>
      <c r="L63" s="7"/>
      <c r="M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</row>
    <row r="64" spans="1:34" x14ac:dyDescent="0.2">
      <c r="A64" s="3">
        <v>0.20499999999999999</v>
      </c>
      <c r="B64" s="3"/>
      <c r="C64" s="3">
        <f t="shared" si="3"/>
        <v>3.7841371658289278</v>
      </c>
      <c r="D64" s="1"/>
      <c r="E64" s="7"/>
      <c r="F64" s="7"/>
      <c r="G64" s="7"/>
      <c r="H64" s="7"/>
      <c r="I64" s="7"/>
      <c r="J64" s="7"/>
      <c r="K64" s="7"/>
      <c r="L64" s="7"/>
      <c r="M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</row>
    <row r="65" spans="1:34" x14ac:dyDescent="0.2">
      <c r="A65" s="3">
        <v>0.21</v>
      </c>
      <c r="B65" s="3"/>
      <c r="C65" s="3">
        <f t="shared" si="3"/>
        <v>3.7393794690713644</v>
      </c>
      <c r="D65" s="1"/>
      <c r="E65" s="7"/>
      <c r="F65" s="7"/>
      <c r="G65" s="7"/>
      <c r="H65" s="7"/>
      <c r="I65" s="7"/>
      <c r="J65" s="7"/>
      <c r="K65" s="7"/>
      <c r="L65" s="7"/>
      <c r="M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</row>
    <row r="66" spans="1:34" x14ac:dyDescent="0.2">
      <c r="A66" s="3">
        <v>0.215</v>
      </c>
      <c r="B66" s="3"/>
      <c r="C66" s="3">
        <f t="shared" si="3"/>
        <v>3.694718218535487</v>
      </c>
      <c r="D66" s="1"/>
      <c r="E66" s="7"/>
      <c r="F66" s="7"/>
      <c r="G66" s="7"/>
      <c r="H66" s="7"/>
      <c r="I66" s="7"/>
      <c r="J66" s="7"/>
      <c r="K66" s="7"/>
      <c r="L66" s="7"/>
      <c r="M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</row>
    <row r="67" spans="1:34" x14ac:dyDescent="0.2">
      <c r="A67" s="3">
        <v>0.22</v>
      </c>
      <c r="B67" s="3"/>
      <c r="C67" s="3">
        <f t="shared" si="3"/>
        <v>3.6501636166753677</v>
      </c>
      <c r="D67" s="1"/>
      <c r="E67" s="7"/>
      <c r="F67" s="7"/>
      <c r="G67" s="7"/>
      <c r="H67" s="7"/>
      <c r="I67" s="7"/>
      <c r="J67" s="7"/>
      <c r="K67" s="7"/>
      <c r="L67" s="7"/>
      <c r="M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</row>
    <row r="68" spans="1:34" x14ac:dyDescent="0.2">
      <c r="A68" s="3">
        <v>0.22500000000000001</v>
      </c>
      <c r="B68" s="3"/>
      <c r="C68" s="3">
        <f t="shared" si="3"/>
        <v>3.6057268871559494</v>
      </c>
      <c r="D68" s="1"/>
      <c r="E68" s="7"/>
      <c r="F68" s="7"/>
      <c r="G68" s="7"/>
      <c r="H68" s="7"/>
      <c r="I68" s="7"/>
      <c r="J68" s="7"/>
      <c r="K68" s="7"/>
      <c r="L68" s="7"/>
      <c r="M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</row>
    <row r="69" spans="1:34" x14ac:dyDescent="0.2">
      <c r="A69" s="3">
        <v>0.23</v>
      </c>
      <c r="B69" s="3"/>
      <c r="C69" s="3">
        <f t="shared" si="3"/>
        <v>3.5614203639516755</v>
      </c>
      <c r="D69" s="1"/>
      <c r="E69" s="7"/>
      <c r="F69" s="7"/>
      <c r="G69" s="7"/>
      <c r="H69" s="7"/>
      <c r="I69" s="7"/>
      <c r="J69" s="7"/>
      <c r="K69" s="7"/>
      <c r="L69" s="7"/>
      <c r="M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</row>
    <row r="70" spans="1:34" x14ac:dyDescent="0.2">
      <c r="A70" s="3">
        <v>0.23499999999999999</v>
      </c>
      <c r="B70" s="3"/>
      <c r="C70" s="3">
        <f t="shared" si="3"/>
        <v>3.5172575852268202</v>
      </c>
      <c r="D70" s="1"/>
      <c r="E70" s="7"/>
      <c r="F70" s="7"/>
      <c r="G70" s="7"/>
      <c r="H70" s="7"/>
      <c r="I70" s="7"/>
      <c r="J70" s="7"/>
      <c r="K70" s="7"/>
      <c r="L70" s="7"/>
      <c r="M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</row>
    <row r="71" spans="1:34" x14ac:dyDescent="0.2">
      <c r="A71" s="3">
        <v>0.24</v>
      </c>
      <c r="B71" s="3"/>
      <c r="C71" s="3">
        <f t="shared" si="3"/>
        <v>3.4732533915215056</v>
      </c>
      <c r="D71" s="1"/>
      <c r="E71" s="7"/>
      <c r="F71" s="7"/>
      <c r="G71" s="7"/>
      <c r="H71" s="7"/>
      <c r="I71" s="7"/>
      <c r="J71" s="7"/>
      <c r="K71" s="7"/>
      <c r="L71" s="7"/>
      <c r="M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</row>
    <row r="72" spans="1:34" x14ac:dyDescent="0.2">
      <c r="A72" s="3">
        <v>0.245</v>
      </c>
      <c r="B72" s="3"/>
      <c r="C72" s="3">
        <f t="shared" si="3"/>
        <v>3.4294240275408119</v>
      </c>
      <c r="D72" s="1"/>
      <c r="E72" s="7"/>
      <c r="F72" s="7"/>
      <c r="G72" s="7"/>
      <c r="H72" s="7"/>
      <c r="I72" s="7"/>
      <c r="J72" s="7"/>
      <c r="K72" s="7"/>
      <c r="L72" s="7"/>
      <c r="M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</row>
    <row r="73" spans="1:34" x14ac:dyDescent="0.2">
      <c r="A73" s="3">
        <v>0.25</v>
      </c>
      <c r="B73" s="3"/>
      <c r="C73" s="3">
        <f t="shared" si="3"/>
        <v>3.3857872465713741</v>
      </c>
      <c r="D73" s="1"/>
      <c r="E73" s="7"/>
      <c r="F73" s="7"/>
      <c r="G73" s="7"/>
      <c r="H73" s="7"/>
      <c r="I73" s="7"/>
      <c r="J73" s="7"/>
      <c r="K73" s="7"/>
      <c r="L73" s="7"/>
      <c r="M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</row>
    <row r="74" spans="1:34" x14ac:dyDescent="0.2">
      <c r="A74" s="3">
        <v>0.255</v>
      </c>
      <c r="B74" s="3"/>
      <c r="C74" s="3">
        <f t="shared" si="3"/>
        <v>3.342362416225892</v>
      </c>
      <c r="D74" s="1"/>
      <c r="E74" s="7"/>
      <c r="F74" s="7"/>
      <c r="G74" s="7"/>
      <c r="H74" s="7"/>
      <c r="I74" s="7"/>
      <c r="J74" s="7"/>
      <c r="K74" s="7"/>
      <c r="L74" s="7"/>
      <c r="M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</row>
    <row r="75" spans="1:34" x14ac:dyDescent="0.2">
      <c r="A75" s="3">
        <v>0.26</v>
      </c>
      <c r="B75" s="3"/>
      <c r="C75" s="3">
        <f t="shared" si="3"/>
        <v>3.2991706238375165</v>
      </c>
      <c r="D75" s="1"/>
      <c r="E75" s="7"/>
      <c r="F75" s="7"/>
      <c r="G75" s="7"/>
      <c r="H75" s="7"/>
      <c r="I75" s="7"/>
      <c r="J75" s="7"/>
      <c r="K75" s="7"/>
      <c r="L75" s="7"/>
      <c r="M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</row>
    <row r="76" spans="1:34" x14ac:dyDescent="0.2">
      <c r="A76" s="3">
        <v>0.26500000000000001</v>
      </c>
      <c r="B76" s="3"/>
      <c r="C76" s="3">
        <f t="shared" si="3"/>
        <v>3.2562347793912685</v>
      </c>
      <c r="D76" s="1"/>
      <c r="E76" s="7"/>
      <c r="F76" s="7"/>
      <c r="G76" s="7"/>
      <c r="H76" s="7"/>
      <c r="I76" s="7"/>
      <c r="J76" s="7"/>
      <c r="K76" s="7"/>
      <c r="L76" s="7"/>
      <c r="M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</row>
    <row r="77" spans="1:34" x14ac:dyDescent="0.2">
      <c r="A77" s="3">
        <v>0.27</v>
      </c>
      <c r="B77" s="3"/>
      <c r="C77" s="3">
        <f t="shared" si="3"/>
        <v>3.2135797133892829</v>
      </c>
      <c r="D77" s="1"/>
      <c r="E77" s="7"/>
      <c r="F77" s="7"/>
      <c r="G77" s="7"/>
      <c r="H77" s="7"/>
      <c r="I77" s="7"/>
      <c r="J77" s="7"/>
      <c r="K77" s="7"/>
      <c r="L77" s="7"/>
      <c r="M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</row>
    <row r="78" spans="1:34" x14ac:dyDescent="0.2">
      <c r="A78" s="3">
        <v>0.27500000000000002</v>
      </c>
      <c r="B78" s="3"/>
      <c r="C78" s="3">
        <f t="shared" si="3"/>
        <v>3.1712322665051658</v>
      </c>
      <c r="D78" s="1"/>
      <c r="E78" s="7"/>
      <c r="F78" s="7"/>
      <c r="G78" s="7"/>
      <c r="H78" s="7"/>
      <c r="I78" s="7"/>
      <c r="J78" s="7"/>
      <c r="K78" s="7"/>
      <c r="L78" s="7"/>
      <c r="M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</row>
    <row r="79" spans="1:34" x14ac:dyDescent="0.2">
      <c r="A79" s="3">
        <v>0.28000000000000003</v>
      </c>
      <c r="B79" s="3"/>
      <c r="C79" s="3">
        <f t="shared" si="3"/>
        <v>3.12922136729948</v>
      </c>
      <c r="D79" s="1"/>
      <c r="E79" s="7"/>
      <c r="F79" s="7"/>
      <c r="G79" s="7"/>
      <c r="H79" s="7"/>
      <c r="I79" s="7"/>
      <c r="J79" s="7"/>
      <c r="K79" s="7"/>
      <c r="L79" s="7"/>
      <c r="M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</row>
    <row r="80" spans="1:34" x14ac:dyDescent="0.2">
      <c r="A80" s="3">
        <v>0.28499999999999998</v>
      </c>
      <c r="B80" s="3"/>
      <c r="C80" s="3">
        <f t="shared" si="3"/>
        <v>3.0875780936591064</v>
      </c>
      <c r="D80" s="1"/>
      <c r="E80" s="7"/>
      <c r="F80" s="7"/>
      <c r="G80" s="7"/>
      <c r="H80" s="7"/>
      <c r="I80" s="7"/>
      <c r="J80" s="7"/>
      <c r="K80" s="7"/>
      <c r="L80" s="7"/>
      <c r="M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</row>
    <row r="81" spans="1:34" x14ac:dyDescent="0.2">
      <c r="A81" s="3">
        <v>0.28999999999999998</v>
      </c>
      <c r="B81" s="3"/>
      <c r="C81" s="3">
        <f t="shared" si="3"/>
        <v>3.046335713011612</v>
      </c>
      <c r="D81" s="1"/>
      <c r="E81" s="7"/>
      <c r="F81" s="7"/>
      <c r="G81" s="7"/>
      <c r="H81" s="7"/>
      <c r="I81" s="7"/>
      <c r="J81" s="7"/>
      <c r="K81" s="7"/>
      <c r="L81" s="7"/>
      <c r="M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</row>
    <row r="82" spans="1:34" x14ac:dyDescent="0.2">
      <c r="A82" s="3">
        <v>0.29499999999999998</v>
      </c>
      <c r="B82" s="3"/>
      <c r="C82" s="3">
        <f t="shared" si="3"/>
        <v>3.0055296957847721</v>
      </c>
      <c r="D82" s="1"/>
      <c r="E82" s="7"/>
      <c r="F82" s="7"/>
      <c r="G82" s="7"/>
      <c r="H82" s="7"/>
      <c r="I82" s="7"/>
      <c r="J82" s="7"/>
      <c r="K82" s="7"/>
      <c r="L82" s="7"/>
      <c r="M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</row>
    <row r="83" spans="1:34" x14ac:dyDescent="0.2">
      <c r="A83" s="3">
        <v>0.3</v>
      </c>
      <c r="B83" s="3"/>
      <c r="C83" s="3">
        <f t="shared" si="3"/>
        <v>2.9651976960744246</v>
      </c>
      <c r="D83" s="1"/>
      <c r="E83" s="7"/>
      <c r="F83" s="7"/>
      <c r="G83" s="7"/>
      <c r="H83" s="7"/>
      <c r="I83" s="7"/>
      <c r="J83" s="7"/>
      <c r="K83" s="7"/>
      <c r="L83" s="7"/>
      <c r="M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</row>
    <row r="84" spans="1:34" x14ac:dyDescent="0.2">
      <c r="A84" s="3">
        <v>0.30499999999999999</v>
      </c>
      <c r="B84" s="3"/>
      <c r="C84" s="3">
        <f t="shared" si="3"/>
        <v>2.9253794931054373</v>
      </c>
      <c r="D84" s="1"/>
      <c r="E84" s="7"/>
      <c r="F84" s="7"/>
      <c r="G84" s="7"/>
      <c r="H84" s="7"/>
      <c r="I84" s="7"/>
      <c r="J84" s="7"/>
      <c r="K84" s="7"/>
      <c r="L84" s="7"/>
      <c r="M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</row>
    <row r="85" spans="1:34" x14ac:dyDescent="0.2">
      <c r="A85" s="3">
        <v>0.31</v>
      </c>
      <c r="B85" s="3"/>
      <c r="C85" s="3">
        <f t="shared" si="3"/>
        <v>2.8861168868857479</v>
      </c>
      <c r="D85" s="1"/>
      <c r="E85" s="7"/>
      <c r="F85" s="7"/>
      <c r="G85" s="7"/>
      <c r="H85" s="7"/>
      <c r="I85" s="7"/>
      <c r="J85" s="7"/>
      <c r="K85" s="7"/>
      <c r="L85" s="7"/>
      <c r="M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</row>
    <row r="86" spans="1:34" x14ac:dyDescent="0.2">
      <c r="A86" s="3">
        <v>0.315</v>
      </c>
      <c r="B86" s="3"/>
      <c r="C86" s="3">
        <f t="shared" si="3"/>
        <v>2.8474535415361966</v>
      </c>
      <c r="D86" s="1"/>
      <c r="E86" s="7"/>
      <c r="F86" s="7"/>
      <c r="G86" s="7"/>
      <c r="H86" s="7"/>
      <c r="I86" s="7"/>
      <c r="J86" s="7"/>
      <c r="K86" s="7"/>
      <c r="L86" s="7"/>
      <c r="M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</row>
    <row r="87" spans="1:34" x14ac:dyDescent="0.2">
      <c r="A87" s="3">
        <v>0.32</v>
      </c>
      <c r="B87" s="3"/>
      <c r="C87" s="3">
        <f t="shared" si="3"/>
        <v>2.8094347702084175</v>
      </c>
      <c r="D87" s="1"/>
      <c r="E87" s="7"/>
      <c r="F87" s="7"/>
      <c r="G87" s="7"/>
      <c r="H87" s="7"/>
      <c r="I87" s="7"/>
      <c r="J87" s="7"/>
      <c r="K87" s="7"/>
      <c r="L87" s="7"/>
      <c r="M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</row>
    <row r="88" spans="1:34" x14ac:dyDescent="0.2">
      <c r="A88" s="3">
        <v>0.32500000000000001</v>
      </c>
      <c r="B88" s="3"/>
      <c r="C88" s="3">
        <f t="shared" si="3"/>
        <v>2.772107256357887</v>
      </c>
      <c r="D88" s="1"/>
      <c r="E88" s="7"/>
      <c r="F88" s="7"/>
      <c r="G88" s="7"/>
      <c r="H88" s="7"/>
      <c r="I88" s="7"/>
      <c r="J88" s="7"/>
      <c r="K88" s="7"/>
      <c r="L88" s="7"/>
      <c r="M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</row>
    <row r="89" spans="1:34" x14ac:dyDescent="0.2">
      <c r="A89" s="3">
        <v>0.33</v>
      </c>
      <c r="B89" s="3"/>
      <c r="C89" s="3">
        <f t="shared" si="3"/>
        <v>2.7355187074890042</v>
      </c>
      <c r="D89" s="1"/>
      <c r="E89" s="7"/>
      <c r="F89" s="7"/>
      <c r="G89" s="7"/>
      <c r="H89" s="7"/>
      <c r="I89" s="7"/>
      <c r="J89" s="7"/>
      <c r="K89" s="7"/>
      <c r="L89" s="7"/>
      <c r="M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</row>
    <row r="90" spans="1:34" x14ac:dyDescent="0.2">
      <c r="A90" s="3">
        <v>0.33500000000000002</v>
      </c>
      <c r="B90" s="3"/>
      <c r="C90" s="3">
        <f t="shared" ref="C90:C153" si="4" xml:space="preserve"> LOG((10^$G$5 - 10^$G$4) * EXP(-$G$3 *A90 )  + 10^$G$4)</f>
        <v>2.6997174393837793</v>
      </c>
      <c r="D90" s="1"/>
      <c r="E90" s="7"/>
      <c r="F90" s="7"/>
      <c r="G90" s="7"/>
      <c r="H90" s="7"/>
      <c r="I90" s="7"/>
      <c r="J90" s="7"/>
      <c r="K90" s="7"/>
      <c r="L90" s="7"/>
      <c r="M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</row>
    <row r="91" spans="1:34" x14ac:dyDescent="0.2">
      <c r="A91" s="3">
        <v>0.34</v>
      </c>
      <c r="B91" s="3"/>
      <c r="C91" s="3">
        <f t="shared" si="4"/>
        <v>2.6647518912832426</v>
      </c>
      <c r="D91" s="1"/>
      <c r="E91" s="7"/>
      <c r="F91" s="7"/>
      <c r="G91" s="7"/>
      <c r="H91" s="7"/>
      <c r="I91" s="7"/>
      <c r="J91" s="7"/>
      <c r="K91" s="7"/>
      <c r="L91" s="7"/>
      <c r="M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</row>
    <row r="92" spans="1:34" x14ac:dyDescent="0.2">
      <c r="A92" s="3">
        <v>0.34499999999999997</v>
      </c>
      <c r="B92" s="3"/>
      <c r="C92" s="3">
        <f t="shared" si="4"/>
        <v>2.6306700754838013</v>
      </c>
      <c r="D92" s="1"/>
      <c r="E92" s="7"/>
      <c r="F92" s="7"/>
      <c r="G92" s="7"/>
      <c r="H92" s="7"/>
      <c r="I92" s="7"/>
      <c r="J92" s="7"/>
      <c r="K92" s="7"/>
      <c r="L92" s="7"/>
      <c r="M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</row>
    <row r="93" spans="1:34" x14ac:dyDescent="0.2">
      <c r="A93" s="3">
        <v>0.35</v>
      </c>
      <c r="B93" s="3"/>
      <c r="C93" s="3">
        <f t="shared" si="4"/>
        <v>2.5975189682551205</v>
      </c>
      <c r="D93" s="1"/>
      <c r="E93" s="7"/>
      <c r="F93" s="7"/>
      <c r="G93" s="7"/>
      <c r="H93" s="7"/>
      <c r="I93" s="7"/>
      <c r="J93" s="7"/>
      <c r="K93" s="7"/>
      <c r="L93" s="7"/>
      <c r="M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</row>
    <row r="94" spans="1:34" x14ac:dyDescent="0.2">
      <c r="A94" s="3">
        <v>0.35499999999999998</v>
      </c>
      <c r="B94" s="3"/>
      <c r="C94" s="3">
        <f t="shared" si="4"/>
        <v>2.565343852731933</v>
      </c>
      <c r="D94" s="1"/>
      <c r="E94" s="7"/>
      <c r="F94" s="7"/>
      <c r="G94" s="7"/>
      <c r="H94" s="7"/>
      <c r="I94" s="7"/>
      <c r="J94" s="7"/>
      <c r="K94" s="7"/>
      <c r="L94" s="7"/>
      <c r="M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</row>
    <row r="95" spans="1:34" x14ac:dyDescent="0.2">
      <c r="A95" s="3">
        <v>0.36</v>
      </c>
      <c r="B95" s="3"/>
      <c r="C95" s="3">
        <f t="shared" si="4"/>
        <v>2.5341876282622748</v>
      </c>
      <c r="D95" s="1"/>
      <c r="E95" s="7"/>
      <c r="F95" s="7"/>
      <c r="G95" s="7"/>
      <c r="H95" s="7"/>
      <c r="I95" s="7"/>
      <c r="J95" s="7"/>
      <c r="K95" s="7"/>
      <c r="L95" s="7"/>
      <c r="M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</row>
    <row r="96" spans="1:34" x14ac:dyDescent="0.2">
      <c r="A96" s="3">
        <v>0.36499999999999999</v>
      </c>
      <c r="B96" s="3"/>
      <c r="C96" s="3">
        <f t="shared" si="4"/>
        <v>2.5040901043313459</v>
      </c>
      <c r="D96" s="1"/>
      <c r="E96" s="7"/>
      <c r="F96" s="7"/>
      <c r="G96" s="7"/>
      <c r="H96" s="7"/>
      <c r="I96" s="7"/>
      <c r="J96" s="7"/>
      <c r="K96" s="7"/>
      <c r="L96" s="7"/>
      <c r="M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</row>
    <row r="97" spans="1:34" x14ac:dyDescent="0.2">
      <c r="A97" s="3">
        <v>0.37</v>
      </c>
      <c r="B97" s="3"/>
      <c r="C97" s="3">
        <f t="shared" si="4"/>
        <v>2.475087300302683</v>
      </c>
      <c r="D97" s="1"/>
      <c r="E97" s="7"/>
      <c r="F97" s="7"/>
      <c r="G97" s="7"/>
      <c r="H97" s="7"/>
      <c r="I97" s="7"/>
      <c r="J97" s="7"/>
      <c r="K97" s="7"/>
      <c r="L97" s="7"/>
      <c r="M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</row>
    <row r="98" spans="1:34" x14ac:dyDescent="0.2">
      <c r="A98" s="3">
        <v>0.375</v>
      </c>
      <c r="B98" s="3"/>
      <c r="C98" s="3">
        <f t="shared" si="4"/>
        <v>2.4472107744915066</v>
      </c>
      <c r="D98" s="1"/>
      <c r="E98" s="7"/>
      <c r="F98" s="7"/>
      <c r="G98" s="7"/>
      <c r="H98" s="7"/>
      <c r="I98" s="7"/>
      <c r="J98" s="7"/>
      <c r="K98" s="7"/>
      <c r="L98" s="7"/>
      <c r="M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</row>
    <row r="99" spans="1:34" x14ac:dyDescent="0.2">
      <c r="A99" s="3">
        <v>0.38</v>
      </c>
      <c r="B99" s="3"/>
      <c r="C99" s="3">
        <f t="shared" si="4"/>
        <v>2.4204870071967974</v>
      </c>
      <c r="D99" s="1"/>
      <c r="E99" s="7"/>
      <c r="F99" s="7"/>
      <c r="G99" s="7"/>
      <c r="H99" s="7"/>
      <c r="I99" s="7"/>
      <c r="J99" s="7"/>
      <c r="K99" s="7"/>
      <c r="L99" s="7"/>
      <c r="M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</row>
    <row r="100" spans="1:34" x14ac:dyDescent="0.2">
      <c r="A100" s="3">
        <v>0.38500000000000001</v>
      </c>
      <c r="B100" s="3"/>
      <c r="C100" s="3">
        <f t="shared" si="4"/>
        <v>2.3949368620224751</v>
      </c>
      <c r="D100" s="1"/>
      <c r="E100" s="7"/>
      <c r="F100" s="7"/>
      <c r="G100" s="7"/>
      <c r="H100" s="7"/>
      <c r="I100" s="7"/>
      <c r="J100" s="7"/>
      <c r="K100" s="7"/>
      <c r="L100" s="7"/>
      <c r="M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</row>
    <row r="101" spans="1:34" x14ac:dyDescent="0.2">
      <c r="A101" s="3">
        <v>0.39</v>
      </c>
      <c r="B101" s="3"/>
      <c r="C101" s="3">
        <f t="shared" si="4"/>
        <v>2.3705751479743538</v>
      </c>
      <c r="D101" s="1"/>
      <c r="E101" s="7"/>
      <c r="F101" s="7"/>
      <c r="G101" s="7"/>
      <c r="H101" s="7"/>
      <c r="I101" s="7"/>
      <c r="J101" s="7"/>
      <c r="K101" s="7"/>
      <c r="L101" s="7"/>
      <c r="M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</row>
    <row r="102" spans="1:34" x14ac:dyDescent="0.2">
      <c r="A102" s="3">
        <v>0.39500000000000002</v>
      </c>
      <c r="B102" s="3"/>
      <c r="C102" s="3">
        <f t="shared" si="4"/>
        <v>2.3474103014278098</v>
      </c>
      <c r="D102" s="1"/>
      <c r="E102" s="7"/>
      <c r="F102" s="7"/>
      <c r="G102" s="7"/>
      <c r="H102" s="7"/>
      <c r="I102" s="7"/>
      <c r="J102" s="7"/>
      <c r="K102" s="7"/>
      <c r="L102" s="7"/>
      <c r="M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</row>
    <row r="103" spans="1:34" x14ac:dyDescent="0.2">
      <c r="A103" s="3">
        <v>0.4</v>
      </c>
      <c r="B103" s="3"/>
      <c r="C103" s="3">
        <f t="shared" si="4"/>
        <v>2.3254442022762802</v>
      </c>
      <c r="D103" s="1"/>
      <c r="E103" s="7"/>
      <c r="F103" s="7"/>
      <c r="G103" s="7"/>
      <c r="H103" s="7"/>
      <c r="I103" s="7"/>
      <c r="J103" s="7"/>
      <c r="K103" s="7"/>
      <c r="L103" s="7"/>
      <c r="M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</row>
    <row r="104" spans="1:34" x14ac:dyDescent="0.2">
      <c r="A104" s="3">
        <v>0.40500000000000003</v>
      </c>
      <c r="B104" s="3"/>
      <c r="C104" s="3">
        <f t="shared" si="4"/>
        <v>2.3046721326987556</v>
      </c>
      <c r="D104" s="1"/>
      <c r="E104" s="7"/>
      <c r="F104" s="7"/>
      <c r="G104" s="7"/>
      <c r="H104" s="7"/>
      <c r="I104" s="7"/>
      <c r="J104" s="7"/>
      <c r="K104" s="7"/>
      <c r="L104" s="7"/>
      <c r="M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</row>
    <row r="105" spans="1:34" x14ac:dyDescent="0.2">
      <c r="A105" s="3">
        <v>0.41</v>
      </c>
      <c r="B105" s="3"/>
      <c r="C105" s="3">
        <f t="shared" si="4"/>
        <v>2.2850828804551462</v>
      </c>
      <c r="D105" s="1"/>
      <c r="E105" s="7"/>
      <c r="F105" s="7"/>
      <c r="G105" s="7"/>
      <c r="H105" s="7"/>
      <c r="I105" s="7"/>
      <c r="J105" s="7"/>
      <c r="K105" s="7"/>
      <c r="L105" s="7"/>
      <c r="M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</row>
    <row r="106" spans="1:34" x14ac:dyDescent="0.2">
      <c r="A106" s="3">
        <v>0.41499999999999998</v>
      </c>
      <c r="B106" s="3"/>
      <c r="C106" s="3">
        <f t="shared" si="4"/>
        <v>2.2666589819387406</v>
      </c>
      <c r="D106" s="1"/>
      <c r="E106" s="7"/>
      <c r="F106" s="7"/>
      <c r="G106" s="7"/>
      <c r="H106" s="7"/>
      <c r="I106" s="7"/>
      <c r="J106" s="7"/>
      <c r="K106" s="7"/>
      <c r="L106" s="7"/>
      <c r="M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</row>
    <row r="107" spans="1:34" x14ac:dyDescent="0.2">
      <c r="A107" s="3">
        <v>0.42</v>
      </c>
      <c r="B107" s="3"/>
      <c r="C107" s="3">
        <f t="shared" si="4"/>
        <v>2.2493770939099829</v>
      </c>
      <c r="D107" s="1"/>
      <c r="E107" s="7"/>
      <c r="F107" s="7"/>
      <c r="G107" s="7"/>
      <c r="H107" s="7"/>
      <c r="I107" s="7"/>
      <c r="J107" s="7"/>
      <c r="K107" s="7"/>
      <c r="L107" s="7"/>
      <c r="M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</row>
    <row r="108" spans="1:34" x14ac:dyDescent="0.2">
      <c r="A108" s="3">
        <v>0.42499999999999999</v>
      </c>
      <c r="B108" s="3"/>
      <c r="C108" s="3">
        <f t="shared" si="4"/>
        <v>2.2332084773857925</v>
      </c>
      <c r="D108" s="1"/>
      <c r="E108" s="7"/>
      <c r="F108" s="7"/>
      <c r="G108" s="7"/>
      <c r="H108" s="7"/>
      <c r="I108" s="7"/>
      <c r="J108" s="7"/>
      <c r="K108" s="7"/>
      <c r="L108" s="7"/>
      <c r="M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</row>
    <row r="109" spans="1:34" x14ac:dyDescent="0.2">
      <c r="A109" s="3">
        <v>0.43</v>
      </c>
      <c r="B109" s="3"/>
      <c r="C109" s="3">
        <f t="shared" si="4"/>
        <v>2.2181195729449232</v>
      </c>
      <c r="D109" s="1"/>
      <c r="E109" s="7"/>
      <c r="F109" s="7"/>
      <c r="G109" s="7"/>
      <c r="H109" s="7"/>
      <c r="I109" s="7"/>
      <c r="J109" s="7"/>
      <c r="K109" s="7"/>
      <c r="L109" s="7"/>
      <c r="M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</row>
    <row r="110" spans="1:34" x14ac:dyDescent="0.2">
      <c r="A110" s="3">
        <v>0.435</v>
      </c>
      <c r="B110" s="3"/>
      <c r="C110" s="3">
        <f t="shared" si="4"/>
        <v>2.2040726439752132</v>
      </c>
      <c r="D110" s="1"/>
      <c r="E110" s="7"/>
      <c r="F110" s="7"/>
      <c r="G110" s="7"/>
      <c r="H110" s="7"/>
      <c r="I110" s="7"/>
      <c r="J110" s="7"/>
      <c r="K110" s="7"/>
      <c r="L110" s="7"/>
      <c r="M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</row>
    <row r="111" spans="1:34" x14ac:dyDescent="0.2">
      <c r="A111" s="3">
        <v>0.44</v>
      </c>
      <c r="B111" s="3"/>
      <c r="C111" s="3">
        <f t="shared" si="4"/>
        <v>2.1910264632202936</v>
      </c>
      <c r="D111" s="1"/>
      <c r="E111" s="7"/>
      <c r="F111" s="7"/>
      <c r="G111" s="7"/>
      <c r="H111" s="7"/>
      <c r="I111" s="7"/>
      <c r="J111" s="7"/>
      <c r="K111" s="7"/>
      <c r="L111" s="7"/>
      <c r="M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</row>
    <row r="112" spans="1:34" x14ac:dyDescent="0.2">
      <c r="A112" s="3">
        <v>0.44500000000000001</v>
      </c>
      <c r="B112" s="3"/>
      <c r="C112" s="3">
        <f t="shared" si="4"/>
        <v>2.1789370183178898</v>
      </c>
      <c r="D112" s="1"/>
      <c r="E112" s="7"/>
      <c r="F112" s="7"/>
      <c r="G112" s="7"/>
      <c r="H112" s="7"/>
      <c r="I112" s="7"/>
      <c r="J112" s="7"/>
      <c r="K112" s="7"/>
      <c r="L112" s="7"/>
      <c r="M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</row>
    <row r="113" spans="1:34" x14ac:dyDescent="0.2">
      <c r="A113" s="3">
        <v>0.45</v>
      </c>
      <c r="B113" s="3"/>
      <c r="C113" s="3">
        <f t="shared" si="4"/>
        <v>2.1677582136689226</v>
      </c>
      <c r="D113" s="1"/>
      <c r="E113" s="7"/>
      <c r="F113" s="7"/>
      <c r="G113" s="7"/>
      <c r="H113" s="7"/>
      <c r="I113" s="7"/>
      <c r="J113" s="7"/>
      <c r="K113" s="7"/>
      <c r="L113" s="7"/>
      <c r="M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</row>
    <row r="114" spans="1:34" x14ac:dyDescent="0.2">
      <c r="A114" s="3">
        <v>0.45500000000000002</v>
      </c>
      <c r="B114" s="3"/>
      <c r="C114" s="3">
        <f t="shared" si="4"/>
        <v>2.157442548656217</v>
      </c>
      <c r="D114" s="1"/>
      <c r="E114" s="7"/>
      <c r="F114" s="7"/>
      <c r="G114" s="7"/>
      <c r="H114" s="7"/>
      <c r="I114" s="7"/>
      <c r="J114" s="7"/>
      <c r="K114" s="7"/>
      <c r="L114" s="7"/>
      <c r="M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</row>
    <row r="115" spans="1:34" x14ac:dyDescent="0.2">
      <c r="A115" s="3">
        <v>0.46</v>
      </c>
      <c r="B115" s="3"/>
      <c r="C115" s="3">
        <f t="shared" si="4"/>
        <v>2.1479417556166709</v>
      </c>
      <c r="D115" s="1"/>
      <c r="E115" s="7"/>
      <c r="F115" s="7"/>
      <c r="G115" s="7"/>
      <c r="H115" s="7"/>
      <c r="I115" s="7"/>
      <c r="J115" s="7"/>
      <c r="K115" s="7"/>
      <c r="L115" s="7"/>
      <c r="M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</row>
    <row r="116" spans="1:34" x14ac:dyDescent="0.2">
      <c r="A116" s="3">
        <v>0.46500000000000002</v>
      </c>
      <c r="B116" s="3"/>
      <c r="C116" s="3">
        <f t="shared" si="4"/>
        <v>2.1392073847280706</v>
      </c>
      <c r="D116" s="1"/>
      <c r="E116" s="7"/>
      <c r="F116" s="7"/>
      <c r="G116" s="7"/>
      <c r="H116" s="7"/>
      <c r="I116" s="7"/>
      <c r="J116" s="7"/>
      <c r="K116" s="7"/>
      <c r="L116" s="7"/>
      <c r="M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</row>
    <row r="117" spans="1:34" x14ac:dyDescent="0.2">
      <c r="A117" s="3">
        <v>0.47</v>
      </c>
      <c r="B117" s="3"/>
      <c r="C117" s="3">
        <f t="shared" si="4"/>
        <v>2.1311913267963392</v>
      </c>
      <c r="D117" s="1"/>
      <c r="E117" s="7"/>
      <c r="F117" s="7"/>
      <c r="G117" s="7"/>
      <c r="H117" s="7"/>
      <c r="I117" s="7"/>
      <c r="J117" s="7"/>
      <c r="K117" s="7"/>
      <c r="L117" s="7"/>
      <c r="M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</row>
    <row r="118" spans="1:34" x14ac:dyDescent="0.2">
      <c r="A118" s="3">
        <v>0.47499999999999998</v>
      </c>
      <c r="B118" s="3"/>
      <c r="C118" s="3">
        <f t="shared" si="4"/>
        <v>2.1238462685676813</v>
      </c>
      <c r="D118" s="1"/>
      <c r="E118" s="7"/>
      <c r="F118" s="7"/>
      <c r="G118" s="7"/>
      <c r="H118" s="7"/>
      <c r="I118" s="7"/>
      <c r="J118" s="7"/>
      <c r="K118" s="7"/>
      <c r="L118" s="7"/>
      <c r="M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</row>
    <row r="119" spans="1:34" x14ac:dyDescent="0.2">
      <c r="A119" s="3">
        <v>0.48</v>
      </c>
      <c r="B119" s="3"/>
      <c r="C119" s="3">
        <f t="shared" si="4"/>
        <v>2.1171260784544614</v>
      </c>
      <c r="D119" s="1"/>
      <c r="E119" s="7"/>
      <c r="F119" s="7"/>
      <c r="G119" s="7"/>
      <c r="H119" s="7"/>
      <c r="I119" s="7"/>
      <c r="J119" s="7"/>
      <c r="K119" s="7"/>
      <c r="L119" s="7"/>
      <c r="M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</row>
    <row r="120" spans="1:34" x14ac:dyDescent="0.2">
      <c r="A120" s="3">
        <v>0.48499999999999999</v>
      </c>
      <c r="B120" s="3"/>
      <c r="C120" s="3">
        <f t="shared" si="4"/>
        <v>2.1109861233328155</v>
      </c>
      <c r="D120" s="1"/>
      <c r="E120" s="7"/>
      <c r="F120" s="7"/>
      <c r="G120" s="7"/>
      <c r="H120" s="7"/>
      <c r="I120" s="7"/>
      <c r="J120" s="7"/>
      <c r="K120" s="7"/>
      <c r="L120" s="7"/>
      <c r="M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</row>
    <row r="121" spans="1:34" x14ac:dyDescent="0.2">
      <c r="A121" s="3">
        <v>0.49</v>
      </c>
      <c r="B121" s="3"/>
      <c r="C121" s="3">
        <f t="shared" si="4"/>
        <v>2.1053835192854735</v>
      </c>
      <c r="D121" s="1"/>
      <c r="E121" s="7"/>
      <c r="F121" s="7"/>
      <c r="G121" s="7"/>
      <c r="H121" s="7"/>
      <c r="I121" s="7"/>
      <c r="J121" s="7"/>
      <c r="K121" s="7"/>
      <c r="L121" s="7"/>
      <c r="M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</row>
    <row r="122" spans="1:34" x14ac:dyDescent="0.2">
      <c r="A122" s="3">
        <v>0.495</v>
      </c>
      <c r="B122" s="3"/>
      <c r="C122" s="3">
        <f t="shared" si="4"/>
        <v>2.100277320818849</v>
      </c>
      <c r="D122" s="1"/>
      <c r="E122" s="7"/>
      <c r="F122" s="7"/>
      <c r="G122" s="7"/>
      <c r="H122" s="7"/>
      <c r="I122" s="7"/>
      <c r="J122" s="7"/>
      <c r="K122" s="7"/>
      <c r="L122" s="7"/>
      <c r="M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</row>
    <row r="123" spans="1:34" x14ac:dyDescent="0.2">
      <c r="A123" s="3">
        <v>0.5</v>
      </c>
      <c r="B123" s="3"/>
      <c r="C123" s="3">
        <f t="shared" si="4"/>
        <v>2.0956286542124789</v>
      </c>
      <c r="D123" s="1"/>
      <c r="E123" s="7"/>
      <c r="F123" s="7"/>
      <c r="G123" s="7"/>
      <c r="H123" s="7"/>
      <c r="I123" s="7"/>
      <c r="J123" s="7"/>
      <c r="K123" s="7"/>
      <c r="L123" s="7"/>
      <c r="M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</row>
    <row r="124" spans="1:34" x14ac:dyDescent="0.2">
      <c r="A124" s="3">
        <v>0.505</v>
      </c>
      <c r="B124" s="3"/>
      <c r="C124" s="3">
        <f t="shared" si="4"/>
        <v>2.0914008013212397</v>
      </c>
    </row>
    <row r="125" spans="1:34" x14ac:dyDescent="0.2">
      <c r="A125" s="3">
        <v>0.51</v>
      </c>
      <c r="B125" s="3"/>
      <c r="C125" s="3">
        <f t="shared" si="4"/>
        <v>2.087559240421097</v>
      </c>
    </row>
    <row r="126" spans="1:34" x14ac:dyDescent="0.2">
      <c r="A126" s="3">
        <v>0.51500000000000001</v>
      </c>
      <c r="B126" s="3"/>
      <c r="C126" s="3">
        <f t="shared" si="4"/>
        <v>2.0840716506471111</v>
      </c>
    </row>
    <row r="127" spans="1:34" x14ac:dyDescent="0.2">
      <c r="A127" s="3">
        <v>0.52</v>
      </c>
      <c r="B127" s="3"/>
      <c r="C127" s="3">
        <f t="shared" si="4"/>
        <v>2.0809078862956305</v>
      </c>
    </row>
    <row r="128" spans="1:34" x14ac:dyDescent="0.2">
      <c r="A128" s="3">
        <v>0.52500000000000002</v>
      </c>
      <c r="B128" s="3"/>
      <c r="C128" s="3">
        <f t="shared" si="4"/>
        <v>2.0780399268214014</v>
      </c>
    </row>
    <row r="129" spans="1:3" x14ac:dyDescent="0.2">
      <c r="A129" s="3">
        <v>0.53</v>
      </c>
      <c r="B129" s="3"/>
      <c r="C129" s="3">
        <f t="shared" si="4"/>
        <v>2.0754418078154666</v>
      </c>
    </row>
    <row r="130" spans="1:3" x14ac:dyDescent="0.2">
      <c r="A130" s="3">
        <v>0.53500000000000003</v>
      </c>
      <c r="B130" s="3"/>
      <c r="C130" s="3">
        <f t="shared" si="4"/>
        <v>2.0730895376508514</v>
      </c>
    </row>
    <row r="131" spans="1:3" x14ac:dyDescent="0.2">
      <c r="A131" s="3">
        <v>0.54</v>
      </c>
      <c r="B131" s="3"/>
      <c r="C131" s="3">
        <f t="shared" si="4"/>
        <v>2.0709610038689461</v>
      </c>
    </row>
    <row r="132" spans="1:3" x14ac:dyDescent="0.2">
      <c r="A132" s="3">
        <v>0.54500000000000004</v>
      </c>
      <c r="B132" s="3"/>
      <c r="C132" s="3">
        <f t="shared" si="4"/>
        <v>2.0690358727790445</v>
      </c>
    </row>
    <row r="133" spans="1:3" x14ac:dyDescent="0.2">
      <c r="A133" s="3">
        <v>0.55000000000000004</v>
      </c>
      <c r="B133" s="3"/>
      <c r="C133" s="3">
        <f t="shared" si="4"/>
        <v>2.0672954851766736</v>
      </c>
    </row>
    <row r="134" spans="1:3" x14ac:dyDescent="0.2">
      <c r="A134" s="3">
        <v>0.55500000000000005</v>
      </c>
      <c r="B134" s="3"/>
      <c r="C134" s="3">
        <f t="shared" si="4"/>
        <v>2.06572275056606</v>
      </c>
    </row>
    <row r="135" spans="1:3" x14ac:dyDescent="0.2">
      <c r="A135" s="3">
        <v>0.56000000000000005</v>
      </c>
      <c r="B135" s="3"/>
      <c r="C135" s="3">
        <f t="shared" si="4"/>
        <v>2.0643020418053357</v>
      </c>
    </row>
    <row r="136" spans="1:3" x14ac:dyDescent="0.2">
      <c r="A136" s="3">
        <v>0.56499999999999995</v>
      </c>
      <c r="B136" s="3"/>
      <c r="C136" s="3">
        <f t="shared" si="4"/>
        <v>2.0630190916826439</v>
      </c>
    </row>
    <row r="137" spans="1:3" x14ac:dyDescent="0.2">
      <c r="A137" s="3">
        <v>0.56999999999999995</v>
      </c>
      <c r="B137" s="3"/>
      <c r="C137" s="3">
        <f t="shared" si="4"/>
        <v>2.0618608925766493</v>
      </c>
    </row>
    <row r="138" spans="1:3" x14ac:dyDescent="0.2">
      <c r="A138" s="3">
        <v>0.57499999999999996</v>
      </c>
      <c r="B138" s="3"/>
      <c r="C138" s="3">
        <f t="shared" si="4"/>
        <v>2.0608156000534508</v>
      </c>
    </row>
    <row r="139" spans="1:3" x14ac:dyDescent="0.2">
      <c r="A139" s="3">
        <v>0.57999999999999996</v>
      </c>
      <c r="B139" s="3"/>
      <c r="C139" s="3">
        <f t="shared" si="4"/>
        <v>2.0598724409994791</v>
      </c>
    </row>
    <row r="140" spans="1:3" x14ac:dyDescent="0.2">
      <c r="A140" s="3">
        <v>0.58499999999999996</v>
      </c>
      <c r="B140" s="3"/>
      <c r="C140" s="3">
        <f t="shared" si="4"/>
        <v>2.0590216266818517</v>
      </c>
    </row>
    <row r="141" spans="1:3" x14ac:dyDescent="0.2">
      <c r="A141" s="3">
        <v>0.59</v>
      </c>
      <c r="B141" s="3"/>
      <c r="C141" s="3">
        <f t="shared" si="4"/>
        <v>2.0582542709586904</v>
      </c>
    </row>
    <row r="142" spans="1:3" x14ac:dyDescent="0.2">
      <c r="A142" s="3">
        <v>0.59499999999999997</v>
      </c>
      <c r="B142" s="3"/>
      <c r="C142" s="3">
        <f t="shared" si="4"/>
        <v>2.0575623137270238</v>
      </c>
    </row>
    <row r="143" spans="1:3" x14ac:dyDescent="0.2">
      <c r="A143" s="3">
        <v>0.6</v>
      </c>
      <c r="B143" s="3"/>
      <c r="C143" s="3">
        <f t="shared" si="4"/>
        <v>2.0569384495901657</v>
      </c>
    </row>
    <row r="144" spans="1:3" x14ac:dyDescent="0.2">
      <c r="A144" s="3">
        <v>0.60499999999999998</v>
      </c>
      <c r="B144" s="3"/>
      <c r="C144" s="3">
        <f t="shared" si="4"/>
        <v>2.0563760616453917</v>
      </c>
    </row>
    <row r="145" spans="1:3" x14ac:dyDescent="0.2">
      <c r="A145" s="3">
        <v>0.61</v>
      </c>
      <c r="B145" s="3"/>
      <c r="C145" s="3">
        <f t="shared" si="4"/>
        <v>2.0558691602322416</v>
      </c>
    </row>
    <row r="146" spans="1:3" x14ac:dyDescent="0.2">
      <c r="A146" s="3">
        <v>0.61499999999999999</v>
      </c>
      <c r="B146" s="3"/>
      <c r="C146" s="3">
        <f t="shared" si="4"/>
        <v>2.0554123264382227</v>
      </c>
    </row>
    <row r="147" spans="1:3" x14ac:dyDescent="0.2">
      <c r="A147" s="3">
        <v>0.62</v>
      </c>
      <c r="B147" s="3"/>
      <c r="C147" s="3">
        <f t="shared" si="4"/>
        <v>2.0550006601289414</v>
      </c>
    </row>
    <row r="148" spans="1:3" x14ac:dyDescent="0.2">
      <c r="A148" s="3">
        <v>0.625</v>
      </c>
      <c r="B148" s="3"/>
      <c r="C148" s="3">
        <f t="shared" si="4"/>
        <v>2.0546297322510356</v>
      </c>
    </row>
    <row r="149" spans="1:3" x14ac:dyDescent="0.2">
      <c r="A149" s="3">
        <v>0.63</v>
      </c>
      <c r="B149" s="3"/>
      <c r="C149" s="3">
        <f t="shared" si="4"/>
        <v>2.0542955411464163</v>
      </c>
    </row>
    <row r="150" spans="1:3" x14ac:dyDescent="0.2">
      <c r="A150" s="3">
        <v>0.63500000000000001</v>
      </c>
      <c r="B150" s="3"/>
      <c r="C150" s="3">
        <f t="shared" si="4"/>
        <v>2.0539944726133053</v>
      </c>
    </row>
    <row r="151" spans="1:3" x14ac:dyDescent="0.2">
      <c r="A151" s="3">
        <v>0.64</v>
      </c>
      <c r="B151" s="3"/>
      <c r="C151" s="3">
        <f t="shared" si="4"/>
        <v>2.0537232634518179</v>
      </c>
    </row>
    <row r="152" spans="1:3" x14ac:dyDescent="0.2">
      <c r="A152" s="3">
        <v>0.64500000000000002</v>
      </c>
      <c r="B152" s="3"/>
      <c r="C152" s="3">
        <f t="shared" si="4"/>
        <v>2.0534789682380183</v>
      </c>
    </row>
    <row r="153" spans="1:3" x14ac:dyDescent="0.2">
      <c r="A153" s="3">
        <v>0.65</v>
      </c>
      <c r="B153" s="3"/>
      <c r="C153" s="3">
        <f t="shared" si="4"/>
        <v>2.0532589290794165</v>
      </c>
    </row>
    <row r="154" spans="1:3" x14ac:dyDescent="0.2">
      <c r="A154" s="3">
        <v>0.65500000000000003</v>
      </c>
      <c r="B154" s="3"/>
      <c r="C154" s="3">
        <f t="shared" ref="C154:C217" si="5" xml:space="preserve"> LOG((10^$G$5 - 10^$G$4) * EXP(-$G$3 *A154 )  + 10^$G$4)</f>
        <v>2.0530607481159344</v>
      </c>
    </row>
    <row r="155" spans="1:3" x14ac:dyDescent="0.2">
      <c r="A155" s="3">
        <v>0.66</v>
      </c>
      <c r="B155" s="3"/>
      <c r="C155" s="3">
        <f t="shared" si="5"/>
        <v>2.0528822625427119</v>
      </c>
    </row>
    <row r="156" spans="1:3" x14ac:dyDescent="0.2">
      <c r="A156" s="3">
        <v>0.66500000000000004</v>
      </c>
      <c r="B156" s="3"/>
      <c r="C156" s="3">
        <f t="shared" si="5"/>
        <v>2.0527215219442496</v>
      </c>
    </row>
    <row r="157" spans="1:3" x14ac:dyDescent="0.2">
      <c r="A157" s="3">
        <v>0.67</v>
      </c>
      <c r="B157" s="3"/>
      <c r="C157" s="3">
        <f t="shared" si="5"/>
        <v>2.0525767677428424</v>
      </c>
    </row>
    <row r="158" spans="1:3" x14ac:dyDescent="0.2">
      <c r="A158" s="3">
        <v>0.67500000000000004</v>
      </c>
      <c r="B158" s="3"/>
      <c r="C158" s="3">
        <f t="shared" si="5"/>
        <v>2.0524464145777448</v>
      </c>
    </row>
    <row r="159" spans="1:3" x14ac:dyDescent="0.2">
      <c r="A159" s="3">
        <v>0.68</v>
      </c>
      <c r="B159" s="3"/>
      <c r="C159" s="3">
        <f t="shared" si="5"/>
        <v>2.0523290334447606</v>
      </c>
    </row>
    <row r="160" spans="1:3" x14ac:dyDescent="0.2">
      <c r="A160" s="3">
        <v>0.68500000000000005</v>
      </c>
      <c r="B160" s="3"/>
      <c r="C160" s="3">
        <f t="shared" si="5"/>
        <v>2.0522233364388143</v>
      </c>
    </row>
    <row r="161" spans="1:3" x14ac:dyDescent="0.2">
      <c r="A161" s="3">
        <v>0.69</v>
      </c>
      <c r="B161" s="3"/>
      <c r="C161" s="3">
        <f t="shared" si="5"/>
        <v>2.0521281629543879</v>
      </c>
    </row>
    <row r="162" spans="1:3" x14ac:dyDescent="0.2">
      <c r="A162" s="3">
        <v>0.69499999999999995</v>
      </c>
      <c r="B162" s="3"/>
      <c r="C162" s="3">
        <f t="shared" si="5"/>
        <v>2.0520424672104336</v>
      </c>
    </row>
    <row r="163" spans="1:3" x14ac:dyDescent="0.2">
      <c r="A163" s="3">
        <v>0.7</v>
      </c>
      <c r="B163" s="3"/>
      <c r="C163" s="3">
        <f t="shared" si="5"/>
        <v>2.0519653069774293</v>
      </c>
    </row>
    <row r="164" spans="1:3" x14ac:dyDescent="0.2">
      <c r="A164" s="3">
        <v>0.70499999999999996</v>
      </c>
      <c r="B164" s="3"/>
      <c r="C164" s="3">
        <f t="shared" si="5"/>
        <v>2.0518958333946204</v>
      </c>
    </row>
    <row r="165" spans="1:3" x14ac:dyDescent="0.2">
      <c r="A165" s="3">
        <v>0.71</v>
      </c>
      <c r="B165" s="3"/>
      <c r="C165" s="3">
        <f t="shared" si="5"/>
        <v>2.051833281775171</v>
      </c>
    </row>
    <row r="166" spans="1:3" x14ac:dyDescent="0.2">
      <c r="A166" s="3">
        <v>0.71499999999999997</v>
      </c>
      <c r="B166" s="3"/>
      <c r="C166" s="3">
        <f t="shared" si="5"/>
        <v>2.0517769633059277</v>
      </c>
    </row>
    <row r="167" spans="1:3" x14ac:dyDescent="0.2">
      <c r="A167" s="3">
        <v>0.72</v>
      </c>
      <c r="B167" s="3"/>
      <c r="C167" s="3">
        <f t="shared" si="5"/>
        <v>2.0517262575568322</v>
      </c>
    </row>
    <row r="168" spans="1:3" x14ac:dyDescent="0.2">
      <c r="A168" s="3">
        <v>0.72499999999999998</v>
      </c>
      <c r="B168" s="3"/>
      <c r="C168" s="3">
        <f t="shared" si="5"/>
        <v>2.0516806057226802</v>
      </c>
    </row>
    <row r="169" spans="1:3" x14ac:dyDescent="0.2">
      <c r="A169" s="3">
        <v>0.73</v>
      </c>
      <c r="B169" s="3"/>
      <c r="C169" s="3">
        <f t="shared" si="5"/>
        <v>2.0516395045269857</v>
      </c>
    </row>
    <row r="170" spans="1:3" x14ac:dyDescent="0.2">
      <c r="A170" s="3">
        <v>0.73499999999999999</v>
      </c>
      <c r="B170" s="3"/>
      <c r="C170" s="3">
        <f t="shared" si="5"/>
        <v>2.0516025007241923</v>
      </c>
    </row>
    <row r="171" spans="1:3" x14ac:dyDescent="0.2">
      <c r="A171" s="3">
        <v>0.74</v>
      </c>
      <c r="B171" s="3"/>
      <c r="C171" s="3">
        <f t="shared" si="5"/>
        <v>2.0515691861423924</v>
      </c>
    </row>
    <row r="172" spans="1:3" x14ac:dyDescent="0.2">
      <c r="A172" s="3">
        <v>0.745</v>
      </c>
      <c r="B172" s="3"/>
      <c r="C172" s="3">
        <f t="shared" si="5"/>
        <v>2.0515391932141407</v>
      </c>
    </row>
    <row r="173" spans="1:3" x14ac:dyDescent="0.2">
      <c r="A173" s="3">
        <v>0.75</v>
      </c>
      <c r="B173" s="3"/>
      <c r="C173" s="3">
        <f t="shared" si="5"/>
        <v>2.0515121909478955</v>
      </c>
    </row>
    <row r="174" spans="1:3" x14ac:dyDescent="0.2">
      <c r="A174" s="3">
        <v>0.755</v>
      </c>
      <c r="B174" s="3"/>
      <c r="C174" s="3">
        <f t="shared" si="5"/>
        <v>2.0514878812971156</v>
      </c>
    </row>
    <row r="175" spans="1:3" x14ac:dyDescent="0.2">
      <c r="A175" s="3">
        <v>0.76</v>
      </c>
      <c r="B175" s="3"/>
      <c r="C175" s="3">
        <f t="shared" si="5"/>
        <v>2.0514659958881527</v>
      </c>
    </row>
    <row r="176" spans="1:3" x14ac:dyDescent="0.2">
      <c r="A176" s="3">
        <v>0.76500000000000001</v>
      </c>
      <c r="B176" s="3"/>
      <c r="C176" s="3">
        <f t="shared" si="5"/>
        <v>2.0514462930717925</v>
      </c>
    </row>
    <row r="177" spans="1:3" x14ac:dyDescent="0.2">
      <c r="A177" s="3">
        <v>0.77</v>
      </c>
      <c r="B177" s="3"/>
      <c r="C177" s="3">
        <f t="shared" si="5"/>
        <v>2.0514285552666869</v>
      </c>
    </row>
    <row r="178" spans="1:3" x14ac:dyDescent="0.2">
      <c r="A178" s="3">
        <v>0.77500000000000002</v>
      </c>
      <c r="B178" s="3"/>
      <c r="C178" s="3">
        <f t="shared" si="5"/>
        <v>2.0514125865659896</v>
      </c>
    </row>
    <row r="179" spans="1:3" x14ac:dyDescent="0.2">
      <c r="A179" s="3">
        <v>0.78</v>
      </c>
      <c r="B179" s="3"/>
      <c r="C179" s="3">
        <f t="shared" si="5"/>
        <v>2.0513982105812789</v>
      </c>
    </row>
    <row r="180" spans="1:3" x14ac:dyDescent="0.2">
      <c r="A180" s="3">
        <v>0.78500000000000003</v>
      </c>
      <c r="B180" s="3"/>
      <c r="C180" s="3">
        <f t="shared" si="5"/>
        <v>2.0513852685003808</v>
      </c>
    </row>
    <row r="181" spans="1:3" x14ac:dyDescent="0.2">
      <c r="A181" s="3">
        <v>0.79</v>
      </c>
      <c r="B181" s="3"/>
      <c r="C181" s="3">
        <f t="shared" si="5"/>
        <v>2.0513736173379811</v>
      </c>
    </row>
    <row r="182" spans="1:3" x14ac:dyDescent="0.2">
      <c r="A182" s="3">
        <v>0.79500000000000004</v>
      </c>
      <c r="B182" s="3"/>
      <c r="C182" s="3">
        <f t="shared" si="5"/>
        <v>2.0513631283599767</v>
      </c>
    </row>
    <row r="183" spans="1:3" x14ac:dyDescent="0.2">
      <c r="A183" s="3">
        <v>0.8</v>
      </c>
      <c r="B183" s="3"/>
      <c r="C183" s="3">
        <f t="shared" si="5"/>
        <v>2.0513536856643828</v>
      </c>
    </row>
    <row r="184" spans="1:3" x14ac:dyDescent="0.2">
      <c r="A184" s="3">
        <v>0.80500000000000005</v>
      </c>
      <c r="B184" s="3"/>
      <c r="C184" s="3">
        <f t="shared" si="5"/>
        <v>2.0513451849033042</v>
      </c>
    </row>
    <row r="185" spans="1:3" x14ac:dyDescent="0.2">
      <c r="A185" s="3">
        <v>0.81</v>
      </c>
      <c r="B185" s="3"/>
      <c r="C185" s="3">
        <f t="shared" si="5"/>
        <v>2.0513375321319867</v>
      </c>
    </row>
    <row r="186" spans="1:3" x14ac:dyDescent="0.2">
      <c r="A186" s="3">
        <v>0.81499999999999995</v>
      </c>
      <c r="B186" s="3"/>
      <c r="C186" s="3">
        <f t="shared" si="5"/>
        <v>2.0513306427723581</v>
      </c>
    </row>
    <row r="187" spans="1:3" x14ac:dyDescent="0.2">
      <c r="A187" s="3">
        <v>0.82</v>
      </c>
      <c r="B187" s="3"/>
      <c r="C187" s="3">
        <f t="shared" si="5"/>
        <v>2.0513244406796969</v>
      </c>
    </row>
    <row r="188" spans="1:3" x14ac:dyDescent="0.2">
      <c r="A188" s="3">
        <v>0.82499999999999996</v>
      </c>
      <c r="B188" s="3"/>
      <c r="C188" s="3">
        <f t="shared" si="5"/>
        <v>2.051318857302197</v>
      </c>
    </row>
    <row r="189" spans="1:3" x14ac:dyDescent="0.2">
      <c r="A189" s="3">
        <v>0.83</v>
      </c>
      <c r="B189" s="3"/>
      <c r="C189" s="3">
        <f t="shared" si="5"/>
        <v>2.0513138309241965</v>
      </c>
    </row>
    <row r="190" spans="1:3" x14ac:dyDescent="0.2">
      <c r="A190" s="3">
        <v>0.83499999999999996</v>
      </c>
      <c r="B190" s="3"/>
      <c r="C190" s="3">
        <f t="shared" si="5"/>
        <v>2.051309305984764</v>
      </c>
    </row>
    <row r="191" spans="1:3" x14ac:dyDescent="0.2">
      <c r="A191" s="3">
        <v>0.84</v>
      </c>
      <c r="B191" s="3"/>
      <c r="C191" s="3">
        <f t="shared" si="5"/>
        <v>2.0513052324641476</v>
      </c>
    </row>
    <row r="192" spans="1:3" x14ac:dyDescent="0.2">
      <c r="A192" s="3">
        <v>0.84499999999999997</v>
      </c>
      <c r="B192" s="3"/>
      <c r="C192" s="3">
        <f t="shared" si="5"/>
        <v>2.0513015653313458</v>
      </c>
    </row>
    <row r="193" spans="1:3" x14ac:dyDescent="0.2">
      <c r="A193" s="3">
        <v>0.85</v>
      </c>
      <c r="B193" s="3"/>
      <c r="C193" s="3">
        <f t="shared" si="5"/>
        <v>2.0512982640467077</v>
      </c>
    </row>
    <row r="194" spans="1:3" x14ac:dyDescent="0.2">
      <c r="A194" s="3">
        <v>0.85499999999999998</v>
      </c>
      <c r="B194" s="3"/>
      <c r="C194" s="3">
        <f t="shared" si="5"/>
        <v>2.0512952921141032</v>
      </c>
    </row>
    <row r="195" spans="1:3" x14ac:dyDescent="0.2">
      <c r="A195" s="3">
        <v>0.86</v>
      </c>
      <c r="B195" s="3"/>
      <c r="C195" s="3">
        <f t="shared" si="5"/>
        <v>2.0512926166777179</v>
      </c>
    </row>
    <row r="196" spans="1:3" x14ac:dyDescent="0.2">
      <c r="A196" s="3">
        <v>0.86499999999999999</v>
      </c>
      <c r="B196" s="3"/>
      <c r="C196" s="3">
        <f t="shared" si="5"/>
        <v>2.0512902081590321</v>
      </c>
    </row>
    <row r="197" spans="1:3" x14ac:dyDescent="0.2">
      <c r="A197" s="3">
        <v>0.87</v>
      </c>
      <c r="B197" s="3"/>
      <c r="C197" s="3">
        <f t="shared" si="5"/>
        <v>2.0512880399299895</v>
      </c>
    </row>
    <row r="198" spans="1:3" x14ac:dyDescent="0.2">
      <c r="A198" s="3">
        <v>0.875</v>
      </c>
      <c r="B198" s="3"/>
      <c r="C198" s="3">
        <f t="shared" si="5"/>
        <v>2.0512860880187431</v>
      </c>
    </row>
    <row r="199" spans="1:3" x14ac:dyDescent="0.2">
      <c r="A199" s="3">
        <v>0.88</v>
      </c>
      <c r="B199" s="3"/>
      <c r="C199" s="3">
        <f t="shared" si="5"/>
        <v>2.0512843308447386</v>
      </c>
    </row>
    <row r="200" spans="1:3" x14ac:dyDescent="0.2">
      <c r="A200" s="3">
        <v>0.88500000000000001</v>
      </c>
      <c r="B200" s="3"/>
      <c r="C200" s="3">
        <f t="shared" si="5"/>
        <v>2.0512827489802081</v>
      </c>
    </row>
    <row r="201" spans="1:3" x14ac:dyDescent="0.2">
      <c r="A201" s="3">
        <v>0.89</v>
      </c>
      <c r="B201" s="3"/>
      <c r="C201" s="3">
        <f t="shared" si="5"/>
        <v>2.0512813249354478</v>
      </c>
    </row>
    <row r="202" spans="1:3" x14ac:dyDescent="0.2">
      <c r="A202" s="3">
        <v>0.89500000000000002</v>
      </c>
      <c r="B202" s="3"/>
      <c r="C202" s="3">
        <f t="shared" si="5"/>
        <v>2.0512800429655074</v>
      </c>
    </row>
    <row r="203" spans="1:3" x14ac:dyDescent="0.2">
      <c r="A203" s="3">
        <v>0.9</v>
      </c>
      <c r="B203" s="3"/>
      <c r="C203" s="3">
        <f t="shared" si="5"/>
        <v>2.0512788888961526</v>
      </c>
    </row>
    <row r="204" spans="1:3" x14ac:dyDescent="0.2">
      <c r="A204" s="3">
        <v>0.90500000000000003</v>
      </c>
      <c r="B204" s="3"/>
      <c r="C204" s="3">
        <f t="shared" si="5"/>
        <v>2.051277849967188</v>
      </c>
    </row>
    <row r="205" spans="1:3" x14ac:dyDescent="0.2">
      <c r="A205" s="3">
        <v>0.91</v>
      </c>
      <c r="B205" s="3"/>
      <c r="C205" s="3">
        <f t="shared" si="5"/>
        <v>2.0512769146914027</v>
      </c>
    </row>
    <row r="206" spans="1:3" x14ac:dyDescent="0.2">
      <c r="A206" s="3">
        <v>0.91500000000000004</v>
      </c>
      <c r="B206" s="3"/>
      <c r="C206" s="3">
        <f t="shared" si="5"/>
        <v>2.0512760727275863</v>
      </c>
    </row>
    <row r="207" spans="1:3" x14ac:dyDescent="0.2">
      <c r="A207" s="3">
        <v>0.92</v>
      </c>
      <c r="B207" s="3"/>
      <c r="C207" s="3">
        <f t="shared" si="5"/>
        <v>2.0512753147662082</v>
      </c>
    </row>
    <row r="208" spans="1:3" x14ac:dyDescent="0.2">
      <c r="A208" s="3">
        <v>0.92500000000000004</v>
      </c>
      <c r="B208" s="3"/>
      <c r="C208" s="3">
        <f t="shared" si="5"/>
        <v>2.051274632426499</v>
      </c>
    </row>
    <row r="209" spans="1:3" x14ac:dyDescent="0.2">
      <c r="A209" s="3">
        <v>0.93</v>
      </c>
      <c r="B209" s="3"/>
      <c r="C209" s="3">
        <f t="shared" si="5"/>
        <v>2.0512740181638009</v>
      </c>
    </row>
    <row r="210" spans="1:3" x14ac:dyDescent="0.2">
      <c r="A210" s="3">
        <v>0.93500000000000005</v>
      </c>
      <c r="B210" s="3"/>
      <c r="C210" s="3">
        <f t="shared" si="5"/>
        <v>2.0512734651861546</v>
      </c>
    </row>
    <row r="211" spans="1:3" x14ac:dyDescent="0.2">
      <c r="A211" s="3">
        <v>0.94</v>
      </c>
      <c r="B211" s="3"/>
      <c r="C211" s="3">
        <f t="shared" si="5"/>
        <v>2.0512729673792114</v>
      </c>
    </row>
    <row r="212" spans="1:3" x14ac:dyDescent="0.2">
      <c r="A212" s="3">
        <v>0.94499999999999995</v>
      </c>
      <c r="B212" s="3"/>
      <c r="C212" s="3">
        <f t="shared" si="5"/>
        <v>2.0512725192386312</v>
      </c>
    </row>
    <row r="213" spans="1:3" x14ac:dyDescent="0.2">
      <c r="A213" s="3">
        <v>0.95</v>
      </c>
      <c r="B213" s="3"/>
      <c r="C213" s="3">
        <f t="shared" si="5"/>
        <v>2.0512721158092293</v>
      </c>
    </row>
    <row r="214" spans="1:3" x14ac:dyDescent="0.2">
      <c r="A214" s="3">
        <v>0.95499999999999996</v>
      </c>
      <c r="B214" s="3"/>
      <c r="C214" s="3">
        <f t="shared" si="5"/>
        <v>2.0512717526301869</v>
      </c>
    </row>
    <row r="215" spans="1:3" x14ac:dyDescent="0.2">
      <c r="A215" s="3">
        <v>0.96</v>
      </c>
      <c r="B215" s="3"/>
      <c r="C215" s="3">
        <f t="shared" si="5"/>
        <v>2.0512714256857345</v>
      </c>
    </row>
    <row r="216" spans="1:3" x14ac:dyDescent="0.2">
      <c r="A216" s="3">
        <v>0.96499999999999997</v>
      </c>
      <c r="B216" s="3"/>
      <c r="C216" s="3">
        <f t="shared" si="5"/>
        <v>2.0512711313607483</v>
      </c>
    </row>
    <row r="217" spans="1:3" x14ac:dyDescent="0.2">
      <c r="A217" s="3">
        <v>0.97</v>
      </c>
      <c r="B217" s="3"/>
      <c r="C217" s="3">
        <f t="shared" si="5"/>
        <v>2.0512708664007815</v>
      </c>
    </row>
    <row r="218" spans="1:3" x14ac:dyDescent="0.2">
      <c r="A218" s="3">
        <v>0.97499999999999998</v>
      </c>
      <c r="B218" s="3"/>
      <c r="C218" s="3">
        <f t="shared" ref="C218:C281" si="6" xml:space="preserve"> LOG((10^$G$5 - 10^$G$4) * EXP(-$G$3 *A218 )  + 10^$G$4)</f>
        <v>2.0512706278760797</v>
      </c>
    </row>
    <row r="219" spans="1:3" x14ac:dyDescent="0.2">
      <c r="A219" s="3">
        <v>0.98</v>
      </c>
      <c r="B219" s="3"/>
      <c r="C219" s="3">
        <f t="shared" si="6"/>
        <v>2.0512704131491883</v>
      </c>
    </row>
    <row r="220" spans="1:3" x14ac:dyDescent="0.2">
      <c r="A220" s="3">
        <v>0.98499999999999999</v>
      </c>
      <c r="B220" s="3"/>
      <c r="C220" s="3">
        <f t="shared" si="6"/>
        <v>2.0512702198457897</v>
      </c>
    </row>
    <row r="221" spans="1:3" x14ac:dyDescent="0.2">
      <c r="A221" s="3">
        <v>0.99</v>
      </c>
      <c r="B221" s="3"/>
      <c r="C221" s="3">
        <f t="shared" si="6"/>
        <v>2.051270045828451</v>
      </c>
    </row>
    <row r="222" spans="1:3" x14ac:dyDescent="0.2">
      <c r="A222" s="3">
        <v>0.995</v>
      </c>
      <c r="B222" s="3"/>
      <c r="C222" s="3">
        <f t="shared" si="6"/>
        <v>2.0512698891729908</v>
      </c>
    </row>
    <row r="223" spans="1:3" x14ac:dyDescent="0.2">
      <c r="A223" s="3">
        <v>1</v>
      </c>
      <c r="B223" s="3"/>
      <c r="C223" s="3">
        <f t="shared" si="6"/>
        <v>2.0512697481472029</v>
      </c>
    </row>
    <row r="224" spans="1:3" x14ac:dyDescent="0.2">
      <c r="A224" s="3">
        <v>1.0049999999999999</v>
      </c>
      <c r="B224" s="3"/>
      <c r="C224" s="3">
        <f t="shared" si="6"/>
        <v>2.0512696211917034</v>
      </c>
    </row>
    <row r="225" spans="1:3" x14ac:dyDescent="0.2">
      <c r="A225" s="3">
        <v>1.01</v>
      </c>
      <c r="B225" s="3"/>
      <c r="C225" s="3">
        <f t="shared" si="6"/>
        <v>2.0512695069026892</v>
      </c>
    </row>
    <row r="226" spans="1:3" x14ac:dyDescent="0.2">
      <c r="A226" s="3">
        <v>1.0149999999999999</v>
      </c>
      <c r="B226" s="3"/>
      <c r="C226" s="3">
        <f t="shared" si="6"/>
        <v>2.0512694040164141</v>
      </c>
    </row>
    <row r="227" spans="1:3" x14ac:dyDescent="0.2">
      <c r="A227" s="3">
        <v>1.02</v>
      </c>
      <c r="B227" s="3"/>
      <c r="C227" s="3">
        <f t="shared" si="6"/>
        <v>2.0512693113952167</v>
      </c>
    </row>
    <row r="228" spans="1:3" x14ac:dyDescent="0.2">
      <c r="A228" s="3">
        <v>1.0249999999999999</v>
      </c>
      <c r="B228" s="3"/>
      <c r="C228" s="3">
        <f t="shared" si="6"/>
        <v>2.0512692280149407</v>
      </c>
    </row>
    <row r="229" spans="1:3" x14ac:dyDescent="0.2">
      <c r="A229" s="3">
        <v>1.03</v>
      </c>
      <c r="B229" s="3"/>
      <c r="C229" s="3">
        <f t="shared" si="6"/>
        <v>2.0512691529536107</v>
      </c>
    </row>
    <row r="230" spans="1:3" x14ac:dyDescent="0.2">
      <c r="A230" s="3">
        <v>1.0349999999999999</v>
      </c>
      <c r="B230" s="3"/>
      <c r="C230" s="3">
        <f t="shared" si="6"/>
        <v>2.0512690853812368</v>
      </c>
    </row>
    <row r="231" spans="1:3" x14ac:dyDescent="0.2">
      <c r="A231" s="3">
        <v>1.04</v>
      </c>
      <c r="B231" s="3"/>
      <c r="C231" s="3">
        <f t="shared" si="6"/>
        <v>2.051269024550638</v>
      </c>
    </row>
    <row r="232" spans="1:3" x14ac:dyDescent="0.2">
      <c r="A232" s="3">
        <v>1.0449999999999999</v>
      </c>
      <c r="B232" s="3"/>
      <c r="C232" s="3">
        <f t="shared" si="6"/>
        <v>2.0512689697891808</v>
      </c>
    </row>
    <row r="233" spans="1:3" x14ac:dyDescent="0.2">
      <c r="A233" s="3">
        <v>1.05</v>
      </c>
      <c r="B233" s="3"/>
      <c r="C233" s="3">
        <f t="shared" si="6"/>
        <v>2.0512689204913404</v>
      </c>
    </row>
    <row r="234" spans="1:3" x14ac:dyDescent="0.2">
      <c r="A234" s="3">
        <v>1.0549999999999999</v>
      </c>
      <c r="B234" s="3"/>
      <c r="C234" s="3">
        <f t="shared" si="6"/>
        <v>2.051268876112005</v>
      </c>
    </row>
    <row r="235" spans="1:3" x14ac:dyDescent="0.2">
      <c r="A235" s="3">
        <v>1.06</v>
      </c>
      <c r="B235" s="3"/>
      <c r="C235" s="3">
        <f t="shared" si="6"/>
        <v>2.0512688361604501</v>
      </c>
    </row>
    <row r="236" spans="1:3" x14ac:dyDescent="0.2">
      <c r="A236" s="3">
        <v>1.0649999999999999</v>
      </c>
      <c r="B236" s="3"/>
      <c r="C236" s="3">
        <f t="shared" si="6"/>
        <v>2.0512688001949115</v>
      </c>
    </row>
    <row r="237" spans="1:3" x14ac:dyDescent="0.2">
      <c r="A237" s="3">
        <v>1.07</v>
      </c>
      <c r="B237" s="3"/>
      <c r="C237" s="3">
        <f t="shared" si="6"/>
        <v>2.0512687678176991</v>
      </c>
    </row>
    <row r="238" spans="1:3" x14ac:dyDescent="0.2">
      <c r="A238" s="3">
        <v>1.075</v>
      </c>
      <c r="B238" s="3"/>
      <c r="C238" s="3">
        <f t="shared" si="6"/>
        <v>2.0512687386708017</v>
      </c>
    </row>
    <row r="239" spans="1:3" x14ac:dyDescent="0.2">
      <c r="A239" s="3">
        <v>1.08</v>
      </c>
      <c r="B239" s="3"/>
      <c r="C239" s="3">
        <f t="shared" si="6"/>
        <v>2.0512687124319267</v>
      </c>
    </row>
    <row r="240" spans="1:3" x14ac:dyDescent="0.2">
      <c r="A240" s="3">
        <v>1.085</v>
      </c>
      <c r="B240" s="3"/>
      <c r="C240" s="3">
        <f t="shared" si="6"/>
        <v>2.051268688810937</v>
      </c>
    </row>
    <row r="241" spans="1:3" x14ac:dyDescent="0.2">
      <c r="A241" s="3">
        <v>1.0900000000000001</v>
      </c>
      <c r="B241" s="3"/>
      <c r="C241" s="3">
        <f t="shared" si="6"/>
        <v>2.0512686675466436</v>
      </c>
    </row>
    <row r="242" spans="1:3" x14ac:dyDescent="0.2">
      <c r="A242" s="3">
        <v>1.095</v>
      </c>
      <c r="B242" s="3"/>
      <c r="C242" s="3">
        <f t="shared" si="6"/>
        <v>2.0512686484039158</v>
      </c>
    </row>
    <row r="243" spans="1:3" x14ac:dyDescent="0.2">
      <c r="A243" s="3">
        <v>1.1000000000000001</v>
      </c>
      <c r="B243" s="3"/>
      <c r="C243" s="3">
        <f t="shared" si="6"/>
        <v>2.0512686311710824</v>
      </c>
    </row>
    <row r="244" spans="1:3" x14ac:dyDescent="0.2">
      <c r="A244" s="3">
        <v>1.105</v>
      </c>
      <c r="B244" s="3"/>
      <c r="C244" s="3">
        <f t="shared" si="6"/>
        <v>2.051268615657591</v>
      </c>
    </row>
    <row r="245" spans="1:3" x14ac:dyDescent="0.2">
      <c r="A245" s="3">
        <v>1.1100000000000001</v>
      </c>
      <c r="B245" s="3"/>
      <c r="C245" s="3">
        <f t="shared" si="6"/>
        <v>2.0512686016919002</v>
      </c>
    </row>
    <row r="246" spans="1:3" x14ac:dyDescent="0.2">
      <c r="A246" s="3">
        <v>1.115</v>
      </c>
      <c r="B246" s="3"/>
      <c r="C246" s="3">
        <f t="shared" si="6"/>
        <v>2.0512685891195841</v>
      </c>
    </row>
    <row r="247" spans="1:3" x14ac:dyDescent="0.2">
      <c r="A247" s="3">
        <v>1.1200000000000001</v>
      </c>
      <c r="B247" s="3"/>
      <c r="C247" s="3">
        <f t="shared" si="6"/>
        <v>2.0512685778016246</v>
      </c>
    </row>
    <row r="248" spans="1:3" x14ac:dyDescent="0.2">
      <c r="A248" s="3">
        <v>1.125</v>
      </c>
      <c r="B248" s="3"/>
      <c r="C248" s="3">
        <f t="shared" si="6"/>
        <v>2.0512685676128721</v>
      </c>
    </row>
    <row r="249" spans="1:3" x14ac:dyDescent="0.2">
      <c r="A249" s="3">
        <v>1.1299999999999999</v>
      </c>
      <c r="B249" s="3"/>
      <c r="C249" s="3">
        <f t="shared" si="6"/>
        <v>2.0512685584406647</v>
      </c>
    </row>
    <row r="250" spans="1:3" x14ac:dyDescent="0.2">
      <c r="A250" s="3">
        <v>1.135</v>
      </c>
      <c r="B250" s="3"/>
      <c r="C250" s="3">
        <f t="shared" si="6"/>
        <v>2.0512685501835808</v>
      </c>
    </row>
    <row r="251" spans="1:3" x14ac:dyDescent="0.2">
      <c r="A251" s="3">
        <v>1.1399999999999999</v>
      </c>
      <c r="B251" s="3"/>
      <c r="C251" s="3">
        <f t="shared" si="6"/>
        <v>2.0512685427503161</v>
      </c>
    </row>
    <row r="252" spans="1:3" x14ac:dyDescent="0.2">
      <c r="A252" s="3">
        <v>1.145</v>
      </c>
      <c r="B252" s="3"/>
      <c r="C252" s="3">
        <f t="shared" si="6"/>
        <v>2.0512685360586782</v>
      </c>
    </row>
    <row r="253" spans="1:3" x14ac:dyDescent="0.2">
      <c r="A253" s="3">
        <v>1.1499999999999999</v>
      </c>
      <c r="B253" s="3"/>
      <c r="C253" s="3">
        <f t="shared" si="6"/>
        <v>2.0512685300346738</v>
      </c>
    </row>
    <row r="254" spans="1:3" x14ac:dyDescent="0.2">
      <c r="A254" s="3">
        <v>1.155</v>
      </c>
      <c r="B254" s="3"/>
      <c r="C254" s="3">
        <f t="shared" si="6"/>
        <v>2.0512685246116922</v>
      </c>
    </row>
    <row r="255" spans="1:3" x14ac:dyDescent="0.2">
      <c r="A255" s="3">
        <v>1.1599999999999999</v>
      </c>
      <c r="B255" s="3"/>
      <c r="C255" s="3">
        <f t="shared" si="6"/>
        <v>2.0512685197297684</v>
      </c>
    </row>
    <row r="256" spans="1:3" x14ac:dyDescent="0.2">
      <c r="A256" s="3">
        <v>1.165</v>
      </c>
      <c r="B256" s="3"/>
      <c r="C256" s="3">
        <f t="shared" si="6"/>
        <v>2.0512685153349204</v>
      </c>
    </row>
    <row r="257" spans="1:3" x14ac:dyDescent="0.2">
      <c r="A257" s="3">
        <v>1.17</v>
      </c>
      <c r="B257" s="3"/>
      <c r="C257" s="3">
        <f t="shared" si="6"/>
        <v>2.0512685113785523</v>
      </c>
    </row>
    <row r="258" spans="1:3" x14ac:dyDescent="0.2">
      <c r="A258" s="3">
        <v>1.175</v>
      </c>
      <c r="B258" s="3"/>
      <c r="C258" s="3">
        <f t="shared" si="6"/>
        <v>2.0512685078169159</v>
      </c>
    </row>
    <row r="259" spans="1:3" x14ac:dyDescent="0.2">
      <c r="A259" s="3">
        <v>1.18</v>
      </c>
      <c r="B259" s="3"/>
      <c r="C259" s="3">
        <f t="shared" si="6"/>
        <v>2.0512685046106287</v>
      </c>
    </row>
    <row r="260" spans="1:3" x14ac:dyDescent="0.2">
      <c r="A260" s="3">
        <v>1.1850000000000001</v>
      </c>
      <c r="B260" s="3"/>
      <c r="C260" s="3">
        <f t="shared" si="6"/>
        <v>2.0512685017242371</v>
      </c>
    </row>
    <row r="261" spans="1:3" x14ac:dyDescent="0.2">
      <c r="A261" s="3">
        <v>1.19</v>
      </c>
      <c r="B261" s="3"/>
      <c r="C261" s="3">
        <f t="shared" si="6"/>
        <v>2.0512684991258245</v>
      </c>
    </row>
    <row r="262" spans="1:3" x14ac:dyDescent="0.2">
      <c r="A262" s="3">
        <v>1.1950000000000001</v>
      </c>
      <c r="B262" s="3"/>
      <c r="C262" s="3">
        <f t="shared" si="6"/>
        <v>2.0512684967866592</v>
      </c>
    </row>
    <row r="263" spans="1:3" x14ac:dyDescent="0.2">
      <c r="A263" s="3">
        <v>1.2</v>
      </c>
      <c r="B263" s="3"/>
      <c r="C263" s="3">
        <f t="shared" si="6"/>
        <v>2.0512684946808752</v>
      </c>
    </row>
    <row r="264" spans="1:3" x14ac:dyDescent="0.2">
      <c r="A264" s="3">
        <v>1.2050000000000001</v>
      </c>
      <c r="B264" s="3"/>
      <c r="C264" s="3">
        <f t="shared" si="6"/>
        <v>2.0512684927851881</v>
      </c>
    </row>
    <row r="265" spans="1:3" x14ac:dyDescent="0.2">
      <c r="A265" s="3">
        <v>1.21</v>
      </c>
      <c r="B265" s="3"/>
      <c r="C265" s="3">
        <f t="shared" si="6"/>
        <v>2.0512684910786358</v>
      </c>
    </row>
    <row r="266" spans="1:3" x14ac:dyDescent="0.2">
      <c r="A266" s="3">
        <v>1.2150000000000001</v>
      </c>
      <c r="B266" s="3"/>
      <c r="C266" s="3">
        <f t="shared" si="6"/>
        <v>2.0512684895423492</v>
      </c>
    </row>
    <row r="267" spans="1:3" x14ac:dyDescent="0.2">
      <c r="A267" s="3">
        <v>1.22</v>
      </c>
      <c r="B267" s="3"/>
      <c r="C267" s="3">
        <f t="shared" si="6"/>
        <v>2.0512684881593395</v>
      </c>
    </row>
    <row r="268" spans="1:3" x14ac:dyDescent="0.2">
      <c r="A268" s="3">
        <v>1.2250000000000001</v>
      </c>
      <c r="B268" s="3"/>
      <c r="C268" s="3">
        <f t="shared" si="6"/>
        <v>2.0512684869143145</v>
      </c>
    </row>
    <row r="269" spans="1:3" x14ac:dyDescent="0.2">
      <c r="A269" s="3">
        <v>1.23</v>
      </c>
      <c r="B269" s="3"/>
      <c r="C269" s="3">
        <f t="shared" si="6"/>
        <v>2.0512684857935071</v>
      </c>
    </row>
    <row r="270" spans="1:3" x14ac:dyDescent="0.2">
      <c r="A270" s="3">
        <v>1.2350000000000001</v>
      </c>
      <c r="B270" s="3"/>
      <c r="C270" s="3">
        <f t="shared" si="6"/>
        <v>2.0512684847845244</v>
      </c>
    </row>
    <row r="271" spans="1:3" x14ac:dyDescent="0.2">
      <c r="A271" s="3">
        <v>1.24</v>
      </c>
      <c r="B271" s="3"/>
      <c r="C271" s="3">
        <f t="shared" si="6"/>
        <v>2.0512684838762092</v>
      </c>
    </row>
    <row r="272" spans="1:3" x14ac:dyDescent="0.2">
      <c r="A272" s="3">
        <v>1.2450000000000001</v>
      </c>
      <c r="B272" s="3"/>
      <c r="C272" s="3">
        <f t="shared" si="6"/>
        <v>2.0512684830585175</v>
      </c>
    </row>
    <row r="273" spans="1:3" x14ac:dyDescent="0.2">
      <c r="A273" s="3">
        <v>1.25</v>
      </c>
      <c r="B273" s="3"/>
      <c r="C273" s="3">
        <f t="shared" si="6"/>
        <v>2.0512684823224081</v>
      </c>
    </row>
    <row r="274" spans="1:3" x14ac:dyDescent="0.2">
      <c r="A274" s="3">
        <v>1.2549999999999999</v>
      </c>
      <c r="B274" s="3"/>
      <c r="C274" s="3">
        <f t="shared" si="6"/>
        <v>2.0512684816597413</v>
      </c>
    </row>
    <row r="275" spans="1:3" x14ac:dyDescent="0.2">
      <c r="A275" s="3">
        <v>1.26</v>
      </c>
      <c r="B275" s="3"/>
      <c r="C275" s="3">
        <f t="shared" si="6"/>
        <v>2.05126848106319</v>
      </c>
    </row>
    <row r="276" spans="1:3" x14ac:dyDescent="0.2">
      <c r="A276" s="3">
        <v>1.2649999999999999</v>
      </c>
      <c r="B276" s="3"/>
      <c r="C276" s="3">
        <f t="shared" si="6"/>
        <v>2.051268480526157</v>
      </c>
    </row>
    <row r="277" spans="1:3" x14ac:dyDescent="0.2">
      <c r="A277" s="3">
        <v>1.27</v>
      </c>
      <c r="B277" s="3"/>
      <c r="C277" s="3">
        <f t="shared" si="6"/>
        <v>2.0512684800427046</v>
      </c>
    </row>
    <row r="278" spans="1:3" x14ac:dyDescent="0.2">
      <c r="A278" s="3">
        <v>1.2749999999999999</v>
      </c>
      <c r="B278" s="3"/>
      <c r="C278" s="3">
        <f t="shared" si="6"/>
        <v>2.0512684796074869</v>
      </c>
    </row>
    <row r="279" spans="1:3" x14ac:dyDescent="0.2">
      <c r="A279" s="3">
        <v>1.28</v>
      </c>
      <c r="B279" s="3"/>
      <c r="C279" s="3">
        <f t="shared" si="6"/>
        <v>2.0512684792156914</v>
      </c>
    </row>
    <row r="280" spans="1:3" x14ac:dyDescent="0.2">
      <c r="A280" s="3">
        <v>1.2849999999999999</v>
      </c>
      <c r="B280" s="3"/>
      <c r="C280" s="3">
        <f t="shared" si="6"/>
        <v>2.051268478862986</v>
      </c>
    </row>
    <row r="281" spans="1:3" x14ac:dyDescent="0.2">
      <c r="A281" s="3">
        <v>1.29</v>
      </c>
      <c r="B281" s="3"/>
      <c r="C281" s="3">
        <f t="shared" si="6"/>
        <v>2.0512684785454702</v>
      </c>
    </row>
    <row r="282" spans="1:3" x14ac:dyDescent="0.2">
      <c r="A282" s="3">
        <v>1.2949999999999999</v>
      </c>
      <c r="B282" s="3"/>
      <c r="C282" s="3">
        <f t="shared" ref="C282:C345" si="7" xml:space="preserve"> LOG((10^$G$5 - 10^$G$4) * EXP(-$G$3 *A282 )  + 10^$G$4)</f>
        <v>2.0512684782596335</v>
      </c>
    </row>
    <row r="283" spans="1:3" x14ac:dyDescent="0.2">
      <c r="A283" s="3">
        <v>1.3</v>
      </c>
      <c r="B283" s="3"/>
      <c r="C283" s="3">
        <f t="shared" si="7"/>
        <v>2.0512684780023154</v>
      </c>
    </row>
    <row r="284" spans="1:3" x14ac:dyDescent="0.2">
      <c r="A284" s="3">
        <v>1.3049999999999999</v>
      </c>
      <c r="B284" s="3"/>
      <c r="C284" s="3">
        <f t="shared" si="7"/>
        <v>2.05126847777067</v>
      </c>
    </row>
    <row r="285" spans="1:3" x14ac:dyDescent="0.2">
      <c r="A285" s="3">
        <v>1.31</v>
      </c>
      <c r="B285" s="3"/>
      <c r="C285" s="3">
        <f t="shared" si="7"/>
        <v>2.0512684775621359</v>
      </c>
    </row>
    <row r="286" spans="1:3" x14ac:dyDescent="0.2">
      <c r="A286" s="3">
        <v>1.3149999999999999</v>
      </c>
      <c r="B286" s="3"/>
      <c r="C286" s="3">
        <f t="shared" si="7"/>
        <v>2.0512684773744079</v>
      </c>
    </row>
    <row r="287" spans="1:3" x14ac:dyDescent="0.2">
      <c r="A287" s="3">
        <v>1.32</v>
      </c>
      <c r="B287" s="3"/>
      <c r="C287" s="3">
        <f t="shared" si="7"/>
        <v>2.0512684772054097</v>
      </c>
    </row>
    <row r="288" spans="1:3" x14ac:dyDescent="0.2">
      <c r="A288" s="3">
        <v>1.325</v>
      </c>
      <c r="B288" s="3"/>
      <c r="C288" s="3">
        <f t="shared" si="7"/>
        <v>2.0512684770532728</v>
      </c>
    </row>
    <row r="289" spans="1:3" x14ac:dyDescent="0.2">
      <c r="A289" s="3">
        <v>1.33</v>
      </c>
      <c r="B289" s="3"/>
      <c r="C289" s="3">
        <f t="shared" si="7"/>
        <v>2.0512684769163143</v>
      </c>
    </row>
    <row r="290" spans="1:3" x14ac:dyDescent="0.2">
      <c r="A290" s="3">
        <v>1.335</v>
      </c>
      <c r="B290" s="3"/>
      <c r="C290" s="3">
        <f t="shared" si="7"/>
        <v>2.0512684767930209</v>
      </c>
    </row>
    <row r="291" spans="1:3" x14ac:dyDescent="0.2">
      <c r="A291" s="3">
        <v>1.34</v>
      </c>
      <c r="B291" s="3"/>
      <c r="C291" s="3">
        <f t="shared" si="7"/>
        <v>2.0512684766820284</v>
      </c>
    </row>
    <row r="292" spans="1:3" x14ac:dyDescent="0.2">
      <c r="A292" s="3">
        <v>1.345</v>
      </c>
      <c r="B292" s="3"/>
      <c r="C292" s="3">
        <f t="shared" si="7"/>
        <v>2.0512684765821096</v>
      </c>
    </row>
    <row r="293" spans="1:3" x14ac:dyDescent="0.2">
      <c r="A293" s="3">
        <v>1.35</v>
      </c>
      <c r="B293" s="3"/>
      <c r="C293" s="3">
        <f t="shared" si="7"/>
        <v>2.0512684764921603</v>
      </c>
    </row>
    <row r="294" spans="1:3" x14ac:dyDescent="0.2">
      <c r="A294" s="3">
        <v>1.355</v>
      </c>
      <c r="B294" s="3"/>
      <c r="C294" s="3">
        <f t="shared" si="7"/>
        <v>2.0512684764111846</v>
      </c>
    </row>
    <row r="295" spans="1:3" x14ac:dyDescent="0.2">
      <c r="A295" s="3">
        <v>1.36</v>
      </c>
      <c r="B295" s="3"/>
      <c r="C295" s="3">
        <f t="shared" si="7"/>
        <v>2.0512684763382887</v>
      </c>
    </row>
    <row r="296" spans="1:3" x14ac:dyDescent="0.2">
      <c r="A296" s="3">
        <v>1.365</v>
      </c>
      <c r="B296" s="3"/>
      <c r="C296" s="3">
        <f t="shared" si="7"/>
        <v>2.0512684762726652</v>
      </c>
    </row>
    <row r="297" spans="1:3" x14ac:dyDescent="0.2">
      <c r="A297" s="3">
        <v>1.37</v>
      </c>
      <c r="B297" s="3"/>
      <c r="C297" s="3">
        <f t="shared" si="7"/>
        <v>2.0512684762135893</v>
      </c>
    </row>
    <row r="298" spans="1:3" x14ac:dyDescent="0.2">
      <c r="A298" s="3">
        <v>1.375</v>
      </c>
      <c r="B298" s="3"/>
      <c r="C298" s="3">
        <f t="shared" si="7"/>
        <v>2.0512684761604074</v>
      </c>
    </row>
    <row r="299" spans="1:3" x14ac:dyDescent="0.2">
      <c r="A299" s="3">
        <v>1.38</v>
      </c>
      <c r="B299" s="3"/>
      <c r="C299" s="3">
        <f t="shared" si="7"/>
        <v>2.0512684761125315</v>
      </c>
    </row>
    <row r="300" spans="1:3" x14ac:dyDescent="0.2">
      <c r="A300" s="3">
        <v>1.385</v>
      </c>
      <c r="B300" s="3"/>
      <c r="C300" s="3">
        <f t="shared" si="7"/>
        <v>2.0512684760694326</v>
      </c>
    </row>
    <row r="301" spans="1:3" x14ac:dyDescent="0.2">
      <c r="A301" s="3">
        <v>1.39</v>
      </c>
      <c r="B301" s="3"/>
      <c r="C301" s="3">
        <f t="shared" si="7"/>
        <v>2.0512684760306334</v>
      </c>
    </row>
    <row r="302" spans="1:3" x14ac:dyDescent="0.2">
      <c r="A302" s="3">
        <v>1.395</v>
      </c>
      <c r="B302" s="3"/>
      <c r="C302" s="3">
        <f t="shared" si="7"/>
        <v>2.0512684759957054</v>
      </c>
    </row>
    <row r="303" spans="1:3" x14ac:dyDescent="0.2">
      <c r="A303" s="3">
        <v>1.4</v>
      </c>
      <c r="B303" s="3"/>
      <c r="C303" s="3">
        <f t="shared" si="7"/>
        <v>2.0512684759642621</v>
      </c>
    </row>
    <row r="304" spans="1:3" x14ac:dyDescent="0.2">
      <c r="A304" s="3">
        <v>1.405</v>
      </c>
      <c r="B304" s="3"/>
      <c r="C304" s="3">
        <f t="shared" si="7"/>
        <v>2.0512684759359558</v>
      </c>
    </row>
    <row r="305" spans="1:3" x14ac:dyDescent="0.2">
      <c r="A305" s="3">
        <v>1.41</v>
      </c>
      <c r="B305" s="3"/>
      <c r="C305" s="3">
        <f t="shared" si="7"/>
        <v>2.0512684759104736</v>
      </c>
    </row>
    <row r="306" spans="1:3" x14ac:dyDescent="0.2">
      <c r="A306" s="3">
        <v>1.415</v>
      </c>
      <c r="B306" s="3"/>
      <c r="C306" s="3">
        <f t="shared" si="7"/>
        <v>2.0512684758875341</v>
      </c>
    </row>
    <row r="307" spans="1:3" x14ac:dyDescent="0.2">
      <c r="A307" s="3">
        <v>1.42</v>
      </c>
      <c r="B307" s="3"/>
      <c r="C307" s="3">
        <f t="shared" si="7"/>
        <v>2.0512684758668831</v>
      </c>
    </row>
    <row r="308" spans="1:3" x14ac:dyDescent="0.2">
      <c r="A308" s="3">
        <v>1.425</v>
      </c>
      <c r="B308" s="3"/>
      <c r="C308" s="3">
        <f t="shared" si="7"/>
        <v>2.0512684758482926</v>
      </c>
    </row>
    <row r="309" spans="1:3" x14ac:dyDescent="0.2">
      <c r="A309" s="3">
        <v>1.43</v>
      </c>
      <c r="B309" s="3"/>
      <c r="C309" s="3">
        <f t="shared" si="7"/>
        <v>2.0512684758315571</v>
      </c>
    </row>
    <row r="310" spans="1:3" x14ac:dyDescent="0.2">
      <c r="A310" s="3">
        <v>1.4350000000000001</v>
      </c>
      <c r="B310" s="3"/>
      <c r="C310" s="3">
        <f t="shared" si="7"/>
        <v>2.051268475816491</v>
      </c>
    </row>
    <row r="311" spans="1:3" x14ac:dyDescent="0.2">
      <c r="A311" s="3">
        <v>1.44</v>
      </c>
      <c r="B311" s="3"/>
      <c r="C311" s="3">
        <f t="shared" si="7"/>
        <v>2.051268475802928</v>
      </c>
    </row>
    <row r="312" spans="1:3" x14ac:dyDescent="0.2">
      <c r="A312" s="3">
        <v>1.4450000000000001</v>
      </c>
      <c r="B312" s="3"/>
      <c r="C312" s="3">
        <f t="shared" si="7"/>
        <v>2.0512684757907187</v>
      </c>
    </row>
    <row r="313" spans="1:3" x14ac:dyDescent="0.2">
      <c r="A313" s="3">
        <v>1.45</v>
      </c>
      <c r="B313" s="3"/>
      <c r="C313" s="3">
        <f t="shared" si="7"/>
        <v>2.051268475779727</v>
      </c>
    </row>
    <row r="314" spans="1:3" x14ac:dyDescent="0.2">
      <c r="A314" s="3">
        <v>1.4550000000000001</v>
      </c>
      <c r="B314" s="3"/>
      <c r="C314" s="3">
        <f t="shared" si="7"/>
        <v>2.0512684757698323</v>
      </c>
    </row>
    <row r="315" spans="1:3" x14ac:dyDescent="0.2">
      <c r="A315" s="3">
        <v>1.46</v>
      </c>
      <c r="B315" s="3"/>
      <c r="C315" s="3">
        <f t="shared" si="7"/>
        <v>2.0512684757609247</v>
      </c>
    </row>
    <row r="316" spans="1:3" x14ac:dyDescent="0.2">
      <c r="A316" s="3">
        <v>1.4650000000000001</v>
      </c>
      <c r="B316" s="3"/>
      <c r="C316" s="3">
        <f t="shared" si="7"/>
        <v>2.0512684757529058</v>
      </c>
    </row>
    <row r="317" spans="1:3" x14ac:dyDescent="0.2">
      <c r="A317" s="3">
        <v>1.47</v>
      </c>
      <c r="B317" s="3"/>
      <c r="C317" s="3">
        <f t="shared" si="7"/>
        <v>2.0512684757456867</v>
      </c>
    </row>
    <row r="318" spans="1:3" x14ac:dyDescent="0.2">
      <c r="A318" s="3">
        <v>1.4750000000000001</v>
      </c>
      <c r="B318" s="3"/>
      <c r="C318" s="3">
        <f t="shared" si="7"/>
        <v>2.0512684757391884</v>
      </c>
    </row>
    <row r="319" spans="1:3" x14ac:dyDescent="0.2">
      <c r="A319" s="3">
        <v>1.48</v>
      </c>
      <c r="B319" s="3"/>
      <c r="C319" s="3">
        <f t="shared" si="7"/>
        <v>2.0512684757333379</v>
      </c>
    </row>
    <row r="320" spans="1:3" x14ac:dyDescent="0.2">
      <c r="A320" s="3">
        <v>1.4850000000000001</v>
      </c>
      <c r="B320" s="3"/>
      <c r="C320" s="3">
        <f t="shared" si="7"/>
        <v>2.0512684757280715</v>
      </c>
    </row>
    <row r="321" spans="1:3" x14ac:dyDescent="0.2">
      <c r="A321" s="3">
        <v>1.49</v>
      </c>
      <c r="B321" s="3"/>
      <c r="C321" s="3">
        <f t="shared" si="7"/>
        <v>2.0512684757233304</v>
      </c>
    </row>
    <row r="322" spans="1:3" x14ac:dyDescent="0.2">
      <c r="A322" s="3">
        <v>1.4950000000000001</v>
      </c>
      <c r="B322" s="3"/>
      <c r="C322" s="3">
        <f t="shared" si="7"/>
        <v>2.0512684757190622</v>
      </c>
    </row>
    <row r="323" spans="1:3" x14ac:dyDescent="0.2">
      <c r="A323" s="3">
        <v>1.5</v>
      </c>
      <c r="B323" s="3"/>
      <c r="C323" s="3">
        <f t="shared" si="7"/>
        <v>2.05126847571522</v>
      </c>
    </row>
    <row r="324" spans="1:3" x14ac:dyDescent="0.2">
      <c r="A324" s="3">
        <v>1.5049999999999999</v>
      </c>
      <c r="B324" s="3"/>
      <c r="C324" s="3">
        <f t="shared" si="7"/>
        <v>2.051268475711761</v>
      </c>
    </row>
    <row r="325" spans="1:3" x14ac:dyDescent="0.2">
      <c r="A325" s="3">
        <v>1.51</v>
      </c>
      <c r="B325" s="3"/>
      <c r="C325" s="3">
        <f t="shared" si="7"/>
        <v>2.0512684757086475</v>
      </c>
    </row>
    <row r="326" spans="1:3" x14ac:dyDescent="0.2">
      <c r="A326" s="3">
        <v>1.5149999999999999</v>
      </c>
      <c r="B326" s="3"/>
      <c r="C326" s="3">
        <f t="shared" si="7"/>
        <v>2.0512684757058444</v>
      </c>
    </row>
    <row r="327" spans="1:3" x14ac:dyDescent="0.2">
      <c r="A327" s="3">
        <v>1.52</v>
      </c>
      <c r="B327" s="3"/>
      <c r="C327" s="3">
        <f t="shared" si="7"/>
        <v>2.0512684757033206</v>
      </c>
    </row>
    <row r="328" spans="1:3" x14ac:dyDescent="0.2">
      <c r="A328" s="3">
        <v>1.5249999999999999</v>
      </c>
      <c r="B328" s="3"/>
      <c r="C328" s="3">
        <f t="shared" si="7"/>
        <v>2.0512684757010491</v>
      </c>
    </row>
    <row r="329" spans="1:3" x14ac:dyDescent="0.2">
      <c r="A329" s="3">
        <v>1.53</v>
      </c>
      <c r="B329" s="3"/>
      <c r="C329" s="3">
        <f t="shared" si="7"/>
        <v>2.0512684756990041</v>
      </c>
    </row>
    <row r="330" spans="1:3" x14ac:dyDescent="0.2">
      <c r="A330" s="3">
        <v>1.5349999999999999</v>
      </c>
      <c r="B330" s="3"/>
      <c r="C330" s="3">
        <f t="shared" si="7"/>
        <v>2.0512684756971629</v>
      </c>
    </row>
    <row r="331" spans="1:3" x14ac:dyDescent="0.2">
      <c r="A331" s="3">
        <v>1.54</v>
      </c>
      <c r="B331" s="3"/>
      <c r="C331" s="3">
        <f t="shared" si="7"/>
        <v>2.0512684756955055</v>
      </c>
    </row>
    <row r="332" spans="1:3" x14ac:dyDescent="0.2">
      <c r="A332" s="3">
        <v>1.5449999999999999</v>
      </c>
      <c r="B332" s="3"/>
      <c r="C332" s="3">
        <f t="shared" si="7"/>
        <v>2.0512684756940138</v>
      </c>
    </row>
    <row r="333" spans="1:3" x14ac:dyDescent="0.2">
      <c r="A333" s="3">
        <v>1.55</v>
      </c>
      <c r="B333" s="3"/>
      <c r="C333" s="3">
        <f t="shared" si="7"/>
        <v>2.0512684756926705</v>
      </c>
    </row>
    <row r="334" spans="1:3" x14ac:dyDescent="0.2">
      <c r="A334" s="3">
        <v>1.5549999999999999</v>
      </c>
      <c r="B334" s="3"/>
      <c r="C334" s="3">
        <f t="shared" si="7"/>
        <v>2.0512684756914616</v>
      </c>
    </row>
    <row r="335" spans="1:3" x14ac:dyDescent="0.2">
      <c r="A335" s="3">
        <v>1.56</v>
      </c>
      <c r="B335" s="3"/>
      <c r="C335" s="3">
        <f t="shared" si="7"/>
        <v>2.0512684756903732</v>
      </c>
    </row>
    <row r="336" spans="1:3" x14ac:dyDescent="0.2">
      <c r="A336" s="3">
        <v>1.5649999999999999</v>
      </c>
      <c r="B336" s="3"/>
      <c r="C336" s="3">
        <f t="shared" si="7"/>
        <v>2.0512684756893931</v>
      </c>
    </row>
    <row r="337" spans="1:3" x14ac:dyDescent="0.2">
      <c r="A337" s="3">
        <v>1.57</v>
      </c>
      <c r="B337" s="3"/>
      <c r="C337" s="3">
        <f t="shared" si="7"/>
        <v>2.0512684756885111</v>
      </c>
    </row>
    <row r="338" spans="1:3" x14ac:dyDescent="0.2">
      <c r="A338" s="3">
        <v>1.575</v>
      </c>
      <c r="B338" s="3"/>
      <c r="C338" s="3">
        <f t="shared" si="7"/>
        <v>2.0512684756877171</v>
      </c>
    </row>
    <row r="339" spans="1:3" x14ac:dyDescent="0.2">
      <c r="A339" s="3">
        <v>1.58</v>
      </c>
      <c r="B339" s="3"/>
      <c r="C339" s="3">
        <f t="shared" si="7"/>
        <v>2.0512684756870021</v>
      </c>
    </row>
    <row r="340" spans="1:3" x14ac:dyDescent="0.2">
      <c r="A340" s="3">
        <v>1.585</v>
      </c>
      <c r="B340" s="3"/>
      <c r="C340" s="3">
        <f t="shared" si="7"/>
        <v>2.0512684756863586</v>
      </c>
    </row>
    <row r="341" spans="1:3" x14ac:dyDescent="0.2">
      <c r="A341" s="3">
        <v>1.59</v>
      </c>
      <c r="B341" s="3"/>
      <c r="C341" s="3">
        <f t="shared" si="7"/>
        <v>2.0512684756857791</v>
      </c>
    </row>
    <row r="342" spans="1:3" x14ac:dyDescent="0.2">
      <c r="A342" s="3">
        <v>1.595</v>
      </c>
      <c r="B342" s="3"/>
      <c r="C342" s="3">
        <f t="shared" si="7"/>
        <v>2.0512684756852577</v>
      </c>
    </row>
    <row r="343" spans="1:3" x14ac:dyDescent="0.2">
      <c r="A343" s="3">
        <v>1.6</v>
      </c>
      <c r="B343" s="3"/>
      <c r="C343" s="3">
        <f t="shared" si="7"/>
        <v>2.0512684756847879</v>
      </c>
    </row>
    <row r="344" spans="1:3" x14ac:dyDescent="0.2">
      <c r="A344" s="3">
        <v>1.605</v>
      </c>
      <c r="B344" s="3"/>
      <c r="C344" s="3">
        <f t="shared" si="7"/>
        <v>2.0512684756843655</v>
      </c>
    </row>
    <row r="345" spans="1:3" x14ac:dyDescent="0.2">
      <c r="A345" s="3">
        <v>1.61</v>
      </c>
      <c r="B345" s="3"/>
      <c r="C345" s="3">
        <f t="shared" si="7"/>
        <v>2.051268475683985</v>
      </c>
    </row>
    <row r="346" spans="1:3" x14ac:dyDescent="0.2">
      <c r="A346" s="3">
        <v>1.615</v>
      </c>
      <c r="B346" s="3"/>
      <c r="C346" s="3">
        <f t="shared" ref="C346:C409" si="8" xml:space="preserve"> LOG((10^$G$5 - 10^$G$4) * EXP(-$G$3 *A346 )  + 10^$G$4)</f>
        <v>2.0512684756836426</v>
      </c>
    </row>
    <row r="347" spans="1:3" x14ac:dyDescent="0.2">
      <c r="A347" s="3">
        <v>1.62</v>
      </c>
      <c r="B347" s="3"/>
      <c r="C347" s="3">
        <f t="shared" si="8"/>
        <v>2.0512684756833339</v>
      </c>
    </row>
    <row r="348" spans="1:3" x14ac:dyDescent="0.2">
      <c r="A348" s="3">
        <v>1.625</v>
      </c>
      <c r="B348" s="3"/>
      <c r="C348" s="3">
        <f t="shared" si="8"/>
        <v>2.0512684756830564</v>
      </c>
    </row>
    <row r="349" spans="1:3" x14ac:dyDescent="0.2">
      <c r="A349" s="3">
        <v>1.63</v>
      </c>
      <c r="B349" s="3"/>
      <c r="C349" s="3">
        <f t="shared" si="8"/>
        <v>2.0512684756828063</v>
      </c>
    </row>
    <row r="350" spans="1:3" x14ac:dyDescent="0.2">
      <c r="A350" s="3">
        <v>1.635</v>
      </c>
      <c r="B350" s="3"/>
      <c r="C350" s="3">
        <f t="shared" si="8"/>
        <v>2.0512684756825816</v>
      </c>
    </row>
    <row r="351" spans="1:3" x14ac:dyDescent="0.2">
      <c r="A351" s="3">
        <v>1.64</v>
      </c>
      <c r="B351" s="3"/>
      <c r="C351" s="3">
        <f t="shared" si="8"/>
        <v>2.0512684756823791</v>
      </c>
    </row>
    <row r="352" spans="1:3" x14ac:dyDescent="0.2">
      <c r="A352" s="3">
        <v>1.645</v>
      </c>
      <c r="B352" s="3"/>
      <c r="C352" s="3">
        <f t="shared" si="8"/>
        <v>2.0512684756821966</v>
      </c>
    </row>
    <row r="353" spans="1:3" x14ac:dyDescent="0.2">
      <c r="A353" s="3">
        <v>1.65</v>
      </c>
      <c r="B353" s="3"/>
      <c r="C353" s="3">
        <f t="shared" si="8"/>
        <v>2.0512684756820327</v>
      </c>
    </row>
    <row r="354" spans="1:3" x14ac:dyDescent="0.2">
      <c r="A354" s="3">
        <v>1.655</v>
      </c>
      <c r="B354" s="3"/>
      <c r="C354" s="3">
        <f t="shared" si="8"/>
        <v>2.0512684756818849</v>
      </c>
    </row>
    <row r="355" spans="1:3" x14ac:dyDescent="0.2">
      <c r="A355" s="3">
        <v>1.66</v>
      </c>
      <c r="B355" s="3"/>
      <c r="C355" s="3">
        <f t="shared" si="8"/>
        <v>2.0512684756817516</v>
      </c>
    </row>
    <row r="356" spans="1:3" x14ac:dyDescent="0.2">
      <c r="A356" s="3">
        <v>1.665</v>
      </c>
      <c r="B356" s="3"/>
      <c r="C356" s="3">
        <f t="shared" si="8"/>
        <v>2.0512684756816322</v>
      </c>
    </row>
    <row r="357" spans="1:3" x14ac:dyDescent="0.2">
      <c r="A357" s="3">
        <v>1.67</v>
      </c>
      <c r="B357" s="3"/>
      <c r="C357" s="3">
        <f t="shared" si="8"/>
        <v>2.0512684756815243</v>
      </c>
    </row>
    <row r="358" spans="1:3" x14ac:dyDescent="0.2">
      <c r="A358" s="3">
        <v>1.675</v>
      </c>
      <c r="B358" s="3"/>
      <c r="C358" s="3">
        <f t="shared" si="8"/>
        <v>2.0512684756814275</v>
      </c>
    </row>
    <row r="359" spans="1:3" x14ac:dyDescent="0.2">
      <c r="A359" s="3">
        <v>1.68</v>
      </c>
      <c r="B359" s="3"/>
      <c r="C359" s="3">
        <f t="shared" si="8"/>
        <v>2.05126847568134</v>
      </c>
    </row>
    <row r="360" spans="1:3" x14ac:dyDescent="0.2">
      <c r="A360" s="3">
        <v>1.6850000000000001</v>
      </c>
      <c r="B360" s="3"/>
      <c r="C360" s="3">
        <f t="shared" si="8"/>
        <v>2.0512684756812614</v>
      </c>
    </row>
    <row r="361" spans="1:3" x14ac:dyDescent="0.2">
      <c r="A361" s="3">
        <v>1.69</v>
      </c>
      <c r="B361" s="3"/>
      <c r="C361" s="3">
        <f t="shared" si="8"/>
        <v>2.0512684756811903</v>
      </c>
    </row>
    <row r="362" spans="1:3" x14ac:dyDescent="0.2">
      <c r="A362" s="3">
        <v>1.6950000000000001</v>
      </c>
      <c r="B362" s="3"/>
      <c r="C362" s="3">
        <f t="shared" si="8"/>
        <v>2.0512684756811268</v>
      </c>
    </row>
    <row r="363" spans="1:3" x14ac:dyDescent="0.2">
      <c r="A363" s="3">
        <v>1.7</v>
      </c>
      <c r="B363" s="3"/>
      <c r="C363" s="3">
        <f t="shared" si="8"/>
        <v>2.0512684756810695</v>
      </c>
    </row>
    <row r="364" spans="1:3" x14ac:dyDescent="0.2">
      <c r="A364" s="3">
        <v>1.7050000000000001</v>
      </c>
      <c r="B364" s="3"/>
      <c r="C364" s="3">
        <f t="shared" si="8"/>
        <v>2.0512684756810176</v>
      </c>
    </row>
    <row r="365" spans="1:3" x14ac:dyDescent="0.2">
      <c r="A365" s="3">
        <v>1.71</v>
      </c>
      <c r="B365" s="3"/>
      <c r="C365" s="3">
        <f t="shared" si="8"/>
        <v>2.0512684756809714</v>
      </c>
    </row>
    <row r="366" spans="1:3" x14ac:dyDescent="0.2">
      <c r="A366" s="3">
        <v>1.7150000000000001</v>
      </c>
      <c r="B366" s="3"/>
      <c r="C366" s="3">
        <f t="shared" si="8"/>
        <v>2.0512684756809292</v>
      </c>
    </row>
    <row r="367" spans="1:3" x14ac:dyDescent="0.2">
      <c r="A367" s="3">
        <v>1.72</v>
      </c>
      <c r="B367" s="3"/>
      <c r="C367" s="3">
        <f t="shared" si="8"/>
        <v>2.0512684756808919</v>
      </c>
    </row>
    <row r="368" spans="1:3" x14ac:dyDescent="0.2">
      <c r="A368" s="3">
        <v>1.7250000000000001</v>
      </c>
      <c r="B368" s="1"/>
      <c r="C368" s="1">
        <f t="shared" si="8"/>
        <v>2.0512684756808577</v>
      </c>
    </row>
    <row r="369" spans="1:3" x14ac:dyDescent="0.2">
      <c r="A369" s="3">
        <v>1.73</v>
      </c>
      <c r="B369" s="1"/>
      <c r="C369" s="1">
        <f t="shared" si="8"/>
        <v>2.0512684756808275</v>
      </c>
    </row>
    <row r="370" spans="1:3" x14ac:dyDescent="0.2">
      <c r="A370" s="3">
        <v>1.7350000000000001</v>
      </c>
      <c r="B370" s="1"/>
      <c r="C370" s="1">
        <f t="shared" si="8"/>
        <v>2.0512684756808</v>
      </c>
    </row>
    <row r="371" spans="1:3" x14ac:dyDescent="0.2">
      <c r="A371" s="3">
        <v>1.74</v>
      </c>
      <c r="B371" s="1"/>
      <c r="C371" s="1">
        <f t="shared" si="8"/>
        <v>2.0512684756807751</v>
      </c>
    </row>
    <row r="372" spans="1:3" x14ac:dyDescent="0.2">
      <c r="A372" s="3">
        <v>1.7450000000000001</v>
      </c>
      <c r="B372" s="1"/>
      <c r="C372" s="1">
        <f t="shared" si="8"/>
        <v>2.0512684756807529</v>
      </c>
    </row>
    <row r="373" spans="1:3" x14ac:dyDescent="0.2">
      <c r="A373" s="3">
        <v>1.75</v>
      </c>
      <c r="B373" s="1"/>
      <c r="C373" s="1">
        <f t="shared" si="8"/>
        <v>2.0512684756807325</v>
      </c>
    </row>
    <row r="374" spans="1:3" x14ac:dyDescent="0.2">
      <c r="A374" s="3">
        <v>1.7549999999999999</v>
      </c>
      <c r="B374" s="1"/>
      <c r="C374" s="1">
        <f t="shared" si="8"/>
        <v>2.0512684756807147</v>
      </c>
    </row>
    <row r="375" spans="1:3" x14ac:dyDescent="0.2">
      <c r="A375" s="3">
        <v>1.76</v>
      </c>
      <c r="B375" s="1"/>
      <c r="C375" s="1">
        <f t="shared" si="8"/>
        <v>2.0512684756806983</v>
      </c>
    </row>
    <row r="376" spans="1:3" x14ac:dyDescent="0.2">
      <c r="A376" s="3">
        <v>1.7649999999999999</v>
      </c>
      <c r="B376" s="1"/>
      <c r="C376" s="1">
        <f t="shared" si="8"/>
        <v>2.0512684756806836</v>
      </c>
    </row>
    <row r="377" spans="1:3" x14ac:dyDescent="0.2">
      <c r="A377" s="3">
        <v>1.77</v>
      </c>
      <c r="B377" s="1"/>
      <c r="C377" s="1">
        <f t="shared" si="8"/>
        <v>2.0512684756806707</v>
      </c>
    </row>
    <row r="378" spans="1:3" x14ac:dyDescent="0.2">
      <c r="A378" s="3">
        <v>1.7749999999999999</v>
      </c>
      <c r="B378" s="1"/>
      <c r="C378" s="1">
        <f t="shared" si="8"/>
        <v>2.0512684756806587</v>
      </c>
    </row>
    <row r="379" spans="1:3" x14ac:dyDescent="0.2">
      <c r="A379" s="3">
        <v>1.78</v>
      </c>
      <c r="B379" s="1"/>
      <c r="C379" s="1">
        <f t="shared" si="8"/>
        <v>2.0512684756806481</v>
      </c>
    </row>
    <row r="380" spans="1:3" x14ac:dyDescent="0.2">
      <c r="A380" s="3">
        <v>1.7849999999999999</v>
      </c>
      <c r="B380" s="1"/>
      <c r="C380" s="1">
        <f t="shared" si="8"/>
        <v>2.0512684756806383</v>
      </c>
    </row>
    <row r="381" spans="1:3" x14ac:dyDescent="0.2">
      <c r="A381" s="3">
        <v>1.79</v>
      </c>
      <c r="B381" s="1"/>
      <c r="C381" s="1">
        <f t="shared" si="8"/>
        <v>2.0512684756806299</v>
      </c>
    </row>
    <row r="382" spans="1:3" x14ac:dyDescent="0.2">
      <c r="A382" s="3">
        <v>1.7949999999999999</v>
      </c>
      <c r="B382" s="1"/>
      <c r="C382" s="1">
        <f t="shared" si="8"/>
        <v>2.0512684756806219</v>
      </c>
    </row>
    <row r="383" spans="1:3" x14ac:dyDescent="0.2">
      <c r="A383" s="3">
        <v>1.8</v>
      </c>
      <c r="B383" s="1"/>
      <c r="C383" s="1">
        <f t="shared" si="8"/>
        <v>2.0512684756806148</v>
      </c>
    </row>
    <row r="384" spans="1:3" x14ac:dyDescent="0.2">
      <c r="A384" s="3">
        <v>1.8049999999999999</v>
      </c>
      <c r="B384" s="1"/>
      <c r="C384" s="1">
        <f t="shared" si="8"/>
        <v>2.0512684756806085</v>
      </c>
    </row>
    <row r="385" spans="1:3" x14ac:dyDescent="0.2">
      <c r="A385" s="3">
        <v>1.81</v>
      </c>
      <c r="B385" s="1"/>
      <c r="C385" s="1">
        <f t="shared" si="8"/>
        <v>2.0512684756806032</v>
      </c>
    </row>
    <row r="386" spans="1:3" x14ac:dyDescent="0.2">
      <c r="A386" s="3">
        <v>1.8149999999999999</v>
      </c>
      <c r="B386" s="1"/>
      <c r="C386" s="1">
        <f t="shared" si="8"/>
        <v>2.0512684756805979</v>
      </c>
    </row>
    <row r="387" spans="1:3" x14ac:dyDescent="0.2">
      <c r="A387" s="3">
        <v>1.82</v>
      </c>
      <c r="B387" s="1"/>
      <c r="C387" s="1">
        <f t="shared" si="8"/>
        <v>2.0512684756805935</v>
      </c>
    </row>
    <row r="388" spans="1:3" x14ac:dyDescent="0.2">
      <c r="A388" s="3">
        <v>1.825</v>
      </c>
      <c r="B388" s="1"/>
      <c r="C388" s="1">
        <f t="shared" si="8"/>
        <v>2.051268475680589</v>
      </c>
    </row>
    <row r="389" spans="1:3" x14ac:dyDescent="0.2">
      <c r="A389" s="3">
        <v>1.83</v>
      </c>
      <c r="B389" s="1"/>
      <c r="C389" s="1">
        <f t="shared" si="8"/>
        <v>2.0512684756805855</v>
      </c>
    </row>
    <row r="390" spans="1:3" x14ac:dyDescent="0.2">
      <c r="A390" s="3">
        <v>1.835</v>
      </c>
      <c r="B390" s="1"/>
      <c r="C390" s="1">
        <f t="shared" si="8"/>
        <v>2.0512684756805819</v>
      </c>
    </row>
    <row r="391" spans="1:3" x14ac:dyDescent="0.2">
      <c r="A391" s="3">
        <v>1.84</v>
      </c>
      <c r="B391" s="1"/>
      <c r="C391" s="1">
        <f t="shared" si="8"/>
        <v>2.0512684756805788</v>
      </c>
    </row>
    <row r="392" spans="1:3" x14ac:dyDescent="0.2">
      <c r="A392" s="3">
        <v>1.845</v>
      </c>
      <c r="B392" s="1"/>
      <c r="C392" s="1">
        <f t="shared" si="8"/>
        <v>2.0512684756805761</v>
      </c>
    </row>
    <row r="393" spans="1:3" x14ac:dyDescent="0.2">
      <c r="A393" s="3">
        <v>1.85</v>
      </c>
      <c r="B393" s="1"/>
      <c r="C393" s="1">
        <f t="shared" si="8"/>
        <v>2.0512684756805739</v>
      </c>
    </row>
    <row r="394" spans="1:3" x14ac:dyDescent="0.2">
      <c r="A394" s="3">
        <v>1.855</v>
      </c>
      <c r="B394" s="1"/>
      <c r="C394" s="1">
        <f t="shared" si="8"/>
        <v>2.0512684756805717</v>
      </c>
    </row>
    <row r="395" spans="1:3" x14ac:dyDescent="0.2">
      <c r="A395" s="3">
        <v>1.86</v>
      </c>
      <c r="B395" s="1"/>
      <c r="C395" s="1">
        <f t="shared" si="8"/>
        <v>2.0512684756805695</v>
      </c>
    </row>
    <row r="396" spans="1:3" x14ac:dyDescent="0.2">
      <c r="A396" s="3">
        <v>1.865</v>
      </c>
      <c r="B396" s="1"/>
      <c r="C396" s="1">
        <f t="shared" si="8"/>
        <v>2.0512684756805677</v>
      </c>
    </row>
    <row r="397" spans="1:3" x14ac:dyDescent="0.2">
      <c r="A397" s="3">
        <v>1.87</v>
      </c>
      <c r="B397" s="1"/>
      <c r="C397" s="1">
        <f t="shared" si="8"/>
        <v>2.0512684756805664</v>
      </c>
    </row>
    <row r="398" spans="1:3" x14ac:dyDescent="0.2">
      <c r="A398" s="3">
        <v>1.875</v>
      </c>
      <c r="B398" s="1"/>
      <c r="C398" s="1">
        <f t="shared" si="8"/>
        <v>2.0512684756805646</v>
      </c>
    </row>
    <row r="399" spans="1:3" x14ac:dyDescent="0.2">
      <c r="A399" s="3">
        <v>1.88</v>
      </c>
      <c r="B399" s="1"/>
      <c r="C399" s="1">
        <f t="shared" si="8"/>
        <v>2.0512684756805637</v>
      </c>
    </row>
    <row r="400" spans="1:3" x14ac:dyDescent="0.2">
      <c r="A400" s="3">
        <v>1.885</v>
      </c>
      <c r="B400" s="1"/>
      <c r="C400" s="1">
        <f t="shared" si="8"/>
        <v>2.0512684756805624</v>
      </c>
    </row>
    <row r="401" spans="1:3" x14ac:dyDescent="0.2">
      <c r="A401" s="3">
        <v>1.89</v>
      </c>
      <c r="B401" s="1"/>
      <c r="C401" s="1">
        <f t="shared" si="8"/>
        <v>2.0512684756805615</v>
      </c>
    </row>
    <row r="402" spans="1:3" x14ac:dyDescent="0.2">
      <c r="A402" s="3">
        <v>1.895</v>
      </c>
      <c r="B402" s="1"/>
      <c r="C402" s="1">
        <f t="shared" si="8"/>
        <v>2.0512684756805601</v>
      </c>
    </row>
    <row r="403" spans="1:3" x14ac:dyDescent="0.2">
      <c r="A403" s="3">
        <v>1.9</v>
      </c>
      <c r="B403" s="1"/>
      <c r="C403" s="1">
        <f t="shared" si="8"/>
        <v>2.0512684756805593</v>
      </c>
    </row>
    <row r="404" spans="1:3" x14ac:dyDescent="0.2">
      <c r="A404" s="3">
        <v>1.905</v>
      </c>
      <c r="B404" s="1"/>
      <c r="C404" s="1">
        <f t="shared" si="8"/>
        <v>2.0512684756805588</v>
      </c>
    </row>
    <row r="405" spans="1:3" x14ac:dyDescent="0.2">
      <c r="A405" s="3">
        <v>1.91</v>
      </c>
      <c r="B405" s="1"/>
      <c r="C405" s="1">
        <f t="shared" si="8"/>
        <v>2.0512684756805579</v>
      </c>
    </row>
    <row r="406" spans="1:3" x14ac:dyDescent="0.2">
      <c r="A406" s="3">
        <v>1.915</v>
      </c>
      <c r="B406" s="1"/>
      <c r="C406" s="1">
        <f t="shared" si="8"/>
        <v>2.0512684756805575</v>
      </c>
    </row>
    <row r="407" spans="1:3" x14ac:dyDescent="0.2">
      <c r="A407" s="3">
        <v>1.92</v>
      </c>
      <c r="B407" s="1"/>
      <c r="C407" s="1">
        <f t="shared" si="8"/>
        <v>2.051268475680557</v>
      </c>
    </row>
    <row r="408" spans="1:3" x14ac:dyDescent="0.2">
      <c r="A408" s="3">
        <v>1.925</v>
      </c>
      <c r="B408" s="1"/>
      <c r="C408" s="1">
        <f t="shared" si="8"/>
        <v>2.0512684756805561</v>
      </c>
    </row>
    <row r="409" spans="1:3" x14ac:dyDescent="0.2">
      <c r="A409" s="3">
        <v>1.93</v>
      </c>
      <c r="B409" s="1"/>
      <c r="C409" s="1">
        <f t="shared" si="8"/>
        <v>2.0512684756805557</v>
      </c>
    </row>
    <row r="410" spans="1:3" x14ac:dyDescent="0.2">
      <c r="A410" s="3">
        <v>1.9350000000000001</v>
      </c>
      <c r="B410" s="1"/>
      <c r="C410" s="1">
        <f t="shared" ref="C410:C473" si="9" xml:space="preserve"> LOG((10^$G$5 - 10^$G$4) * EXP(-$G$3 *A410 )  + 10^$G$4)</f>
        <v>2.0512684756805553</v>
      </c>
    </row>
    <row r="411" spans="1:3" x14ac:dyDescent="0.2">
      <c r="A411" s="3">
        <v>1.94</v>
      </c>
      <c r="B411" s="1"/>
      <c r="C411" s="1">
        <f t="shared" si="9"/>
        <v>2.0512684756805553</v>
      </c>
    </row>
    <row r="412" spans="1:3" x14ac:dyDescent="0.2">
      <c r="A412" s="3">
        <v>1.9450000000000001</v>
      </c>
      <c r="B412" s="1"/>
      <c r="C412" s="1">
        <f t="shared" si="9"/>
        <v>2.0512684756805548</v>
      </c>
    </row>
    <row r="413" spans="1:3" x14ac:dyDescent="0.2">
      <c r="A413" s="3">
        <v>1.95</v>
      </c>
      <c r="B413" s="1"/>
      <c r="C413" s="1">
        <f t="shared" si="9"/>
        <v>2.0512684756805544</v>
      </c>
    </row>
    <row r="414" spans="1:3" x14ac:dyDescent="0.2">
      <c r="A414" s="3">
        <v>1.9550000000000001</v>
      </c>
      <c r="B414" s="1"/>
      <c r="C414" s="1">
        <f t="shared" si="9"/>
        <v>2.0512684756805544</v>
      </c>
    </row>
    <row r="415" spans="1:3" x14ac:dyDescent="0.2">
      <c r="A415" s="3">
        <v>1.96</v>
      </c>
      <c r="B415" s="1"/>
      <c r="C415" s="1">
        <f t="shared" si="9"/>
        <v>2.0512684756805539</v>
      </c>
    </row>
    <row r="416" spans="1:3" x14ac:dyDescent="0.2">
      <c r="A416" s="3">
        <v>1.9650000000000001</v>
      </c>
      <c r="B416" s="1"/>
      <c r="C416" s="1">
        <f t="shared" si="9"/>
        <v>2.0512684756805539</v>
      </c>
    </row>
    <row r="417" spans="1:3" x14ac:dyDescent="0.2">
      <c r="A417" s="3">
        <v>1.97</v>
      </c>
      <c r="B417" s="1"/>
      <c r="C417" s="1">
        <f t="shared" si="9"/>
        <v>2.0512684756805535</v>
      </c>
    </row>
    <row r="418" spans="1:3" x14ac:dyDescent="0.2">
      <c r="A418" s="3">
        <v>1.9750000000000001</v>
      </c>
      <c r="B418" s="1"/>
      <c r="C418" s="1">
        <f t="shared" si="9"/>
        <v>2.0512684756805535</v>
      </c>
    </row>
    <row r="419" spans="1:3" x14ac:dyDescent="0.2">
      <c r="A419" s="3">
        <v>1.98</v>
      </c>
      <c r="B419" s="1"/>
      <c r="C419" s="1">
        <f t="shared" si="9"/>
        <v>2.051268475680553</v>
      </c>
    </row>
    <row r="420" spans="1:3" x14ac:dyDescent="0.2">
      <c r="A420" s="3">
        <v>1.9850000000000001</v>
      </c>
      <c r="B420" s="1"/>
      <c r="C420" s="1">
        <f t="shared" si="9"/>
        <v>2.051268475680553</v>
      </c>
    </row>
    <row r="421" spans="1:3" x14ac:dyDescent="0.2">
      <c r="A421" s="3">
        <v>1.99</v>
      </c>
      <c r="B421" s="1"/>
      <c r="C421" s="1">
        <f t="shared" si="9"/>
        <v>2.051268475680553</v>
      </c>
    </row>
    <row r="422" spans="1:3" x14ac:dyDescent="0.2">
      <c r="A422" s="3">
        <v>1.9950000000000001</v>
      </c>
      <c r="B422" s="1"/>
      <c r="C422" s="1">
        <f t="shared" si="9"/>
        <v>2.0512684756805526</v>
      </c>
    </row>
    <row r="423" spans="1:3" x14ac:dyDescent="0.2">
      <c r="A423" s="3">
        <v>2</v>
      </c>
      <c r="B423" s="1"/>
      <c r="C423" s="1">
        <f t="shared" si="9"/>
        <v>2.0512684756805526</v>
      </c>
    </row>
    <row r="424" spans="1:3" x14ac:dyDescent="0.2">
      <c r="A424" s="3">
        <v>2.0049999999999999</v>
      </c>
      <c r="B424" s="1"/>
      <c r="C424" s="1">
        <f t="shared" si="9"/>
        <v>2.0512684756805526</v>
      </c>
    </row>
    <row r="425" spans="1:3" x14ac:dyDescent="0.2">
      <c r="A425" s="3">
        <v>2.0099999999999998</v>
      </c>
      <c r="B425" s="1"/>
      <c r="C425" s="1">
        <f t="shared" si="9"/>
        <v>2.0512684756805526</v>
      </c>
    </row>
    <row r="426" spans="1:3" x14ac:dyDescent="0.2">
      <c r="A426" s="3">
        <v>2.0150000000000001</v>
      </c>
      <c r="B426" s="1"/>
      <c r="C426" s="1">
        <f t="shared" si="9"/>
        <v>2.0512684756805526</v>
      </c>
    </row>
    <row r="427" spans="1:3" x14ac:dyDescent="0.2">
      <c r="A427" s="3">
        <v>2.02</v>
      </c>
      <c r="B427" s="1"/>
      <c r="C427" s="1">
        <f t="shared" si="9"/>
        <v>2.0512684756805522</v>
      </c>
    </row>
    <row r="428" spans="1:3" x14ac:dyDescent="0.2">
      <c r="A428" s="3">
        <v>2.0249999999999999</v>
      </c>
      <c r="B428" s="1"/>
      <c r="C428" s="1">
        <f t="shared" si="9"/>
        <v>2.0512684756805522</v>
      </c>
    </row>
    <row r="429" spans="1:3" x14ac:dyDescent="0.2">
      <c r="A429" s="3">
        <v>2.0299999999999998</v>
      </c>
      <c r="B429" s="1"/>
      <c r="C429" s="1">
        <f t="shared" si="9"/>
        <v>2.0512684756805522</v>
      </c>
    </row>
    <row r="430" spans="1:3" x14ac:dyDescent="0.2">
      <c r="A430" s="3">
        <v>2.0350000000000001</v>
      </c>
      <c r="B430" s="1"/>
      <c r="C430" s="1">
        <f t="shared" si="9"/>
        <v>2.0512684756805522</v>
      </c>
    </row>
    <row r="431" spans="1:3" x14ac:dyDescent="0.2">
      <c r="A431" s="3">
        <v>2.04</v>
      </c>
      <c r="B431" s="1"/>
      <c r="C431" s="1">
        <f t="shared" si="9"/>
        <v>2.0512684756805522</v>
      </c>
    </row>
    <row r="432" spans="1:3" x14ac:dyDescent="0.2">
      <c r="A432" s="3">
        <v>2.0449999999999999</v>
      </c>
      <c r="B432" s="1"/>
      <c r="C432" s="1">
        <f t="shared" si="9"/>
        <v>2.0512684756805522</v>
      </c>
    </row>
    <row r="433" spans="1:3" x14ac:dyDescent="0.2">
      <c r="A433" s="3">
        <v>2.0499999999999998</v>
      </c>
      <c r="B433" s="1"/>
      <c r="C433" s="1">
        <f t="shared" si="9"/>
        <v>2.0512684756805522</v>
      </c>
    </row>
    <row r="434" spans="1:3" x14ac:dyDescent="0.2">
      <c r="A434" s="3">
        <v>2.0550000000000002</v>
      </c>
      <c r="B434" s="1"/>
      <c r="C434" s="1">
        <f t="shared" si="9"/>
        <v>2.0512684756805522</v>
      </c>
    </row>
    <row r="435" spans="1:3" x14ac:dyDescent="0.2">
      <c r="A435" s="3">
        <v>2.06</v>
      </c>
      <c r="B435" s="1"/>
      <c r="C435" s="1">
        <f t="shared" si="9"/>
        <v>2.0512684756805522</v>
      </c>
    </row>
    <row r="436" spans="1:3" x14ac:dyDescent="0.2">
      <c r="A436" s="3">
        <v>2.0649999999999999</v>
      </c>
      <c r="B436" s="1"/>
      <c r="C436" s="1">
        <f t="shared" si="9"/>
        <v>2.0512684756805522</v>
      </c>
    </row>
    <row r="437" spans="1:3" x14ac:dyDescent="0.2">
      <c r="A437" s="3">
        <v>2.0699999999999998</v>
      </c>
      <c r="B437" s="1"/>
      <c r="C437" s="1">
        <f t="shared" si="9"/>
        <v>2.0512684756805522</v>
      </c>
    </row>
    <row r="438" spans="1:3" x14ac:dyDescent="0.2">
      <c r="A438" s="3">
        <v>2.0750000000000002</v>
      </c>
      <c r="B438" s="1"/>
      <c r="C438" s="1">
        <f t="shared" si="9"/>
        <v>2.0512684756805522</v>
      </c>
    </row>
    <row r="439" spans="1:3" x14ac:dyDescent="0.2">
      <c r="A439" s="3">
        <v>2.08</v>
      </c>
      <c r="B439" s="1"/>
      <c r="C439" s="1">
        <f t="shared" si="9"/>
        <v>2.0512684756805517</v>
      </c>
    </row>
    <row r="440" spans="1:3" x14ac:dyDescent="0.2">
      <c r="A440" s="3">
        <v>2.085</v>
      </c>
      <c r="B440" s="1"/>
      <c r="C440" s="1">
        <f t="shared" si="9"/>
        <v>2.0512684756805517</v>
      </c>
    </row>
    <row r="441" spans="1:3" x14ac:dyDescent="0.2">
      <c r="A441" s="3">
        <v>2.09</v>
      </c>
      <c r="B441" s="1"/>
      <c r="C441" s="1">
        <f t="shared" si="9"/>
        <v>2.0512684756805517</v>
      </c>
    </row>
    <row r="442" spans="1:3" x14ac:dyDescent="0.2">
      <c r="A442" s="3">
        <v>2.0950000000000002</v>
      </c>
      <c r="B442" s="1"/>
      <c r="C442" s="1">
        <f t="shared" si="9"/>
        <v>2.0512684756805517</v>
      </c>
    </row>
    <row r="443" spans="1:3" x14ac:dyDescent="0.2">
      <c r="A443" s="3">
        <v>2.1</v>
      </c>
      <c r="B443" s="1"/>
      <c r="C443" s="1">
        <f t="shared" si="9"/>
        <v>2.0512684756805517</v>
      </c>
    </row>
    <row r="444" spans="1:3" x14ac:dyDescent="0.2">
      <c r="A444" s="3">
        <v>2.105</v>
      </c>
      <c r="B444" s="1"/>
      <c r="C444" s="1">
        <f t="shared" si="9"/>
        <v>2.0512684756805517</v>
      </c>
    </row>
    <row r="445" spans="1:3" x14ac:dyDescent="0.2">
      <c r="A445" s="3">
        <v>2.11</v>
      </c>
      <c r="B445" s="1"/>
      <c r="C445" s="1">
        <f t="shared" si="9"/>
        <v>2.0512684756805517</v>
      </c>
    </row>
    <row r="446" spans="1:3" x14ac:dyDescent="0.2">
      <c r="A446" s="3">
        <v>2.1150000000000002</v>
      </c>
      <c r="B446" s="1"/>
      <c r="C446" s="1">
        <f t="shared" si="9"/>
        <v>2.0512684756805517</v>
      </c>
    </row>
    <row r="447" spans="1:3" x14ac:dyDescent="0.2">
      <c r="A447" s="3">
        <v>2.12</v>
      </c>
      <c r="B447" s="1"/>
      <c r="C447" s="1">
        <f t="shared" si="9"/>
        <v>2.0512684756805517</v>
      </c>
    </row>
    <row r="448" spans="1:3" x14ac:dyDescent="0.2">
      <c r="A448" s="3">
        <v>2.125</v>
      </c>
      <c r="B448" s="1"/>
      <c r="C448" s="1">
        <f t="shared" si="9"/>
        <v>2.0512684756805517</v>
      </c>
    </row>
    <row r="449" spans="1:3" x14ac:dyDescent="0.2">
      <c r="A449" s="3">
        <v>2.13</v>
      </c>
      <c r="B449" s="1"/>
      <c r="C449" s="1">
        <f t="shared" si="9"/>
        <v>2.0512684756805517</v>
      </c>
    </row>
    <row r="450" spans="1:3" x14ac:dyDescent="0.2">
      <c r="A450" s="3">
        <v>2.1349999999999998</v>
      </c>
      <c r="B450" s="1"/>
      <c r="C450" s="1">
        <f t="shared" si="9"/>
        <v>2.0512684756805517</v>
      </c>
    </row>
    <row r="451" spans="1:3" x14ac:dyDescent="0.2">
      <c r="A451" s="3">
        <v>2.14</v>
      </c>
      <c r="B451" s="1"/>
      <c r="C451" s="1">
        <f t="shared" si="9"/>
        <v>2.0512684756805517</v>
      </c>
    </row>
    <row r="452" spans="1:3" x14ac:dyDescent="0.2">
      <c r="A452" s="3">
        <v>2.145</v>
      </c>
      <c r="B452" s="1"/>
      <c r="C452" s="1">
        <f t="shared" si="9"/>
        <v>2.0512684756805517</v>
      </c>
    </row>
    <row r="453" spans="1:3" x14ac:dyDescent="0.2">
      <c r="A453" s="3">
        <v>2.15</v>
      </c>
      <c r="B453" s="1"/>
      <c r="C453" s="1">
        <f t="shared" si="9"/>
        <v>2.0512684756805517</v>
      </c>
    </row>
    <row r="454" spans="1:3" x14ac:dyDescent="0.2">
      <c r="A454" s="3">
        <v>2.1549999999999998</v>
      </c>
      <c r="B454" s="1"/>
      <c r="C454" s="1">
        <f t="shared" si="9"/>
        <v>2.0512684756805517</v>
      </c>
    </row>
    <row r="455" spans="1:3" x14ac:dyDescent="0.2">
      <c r="A455" s="3">
        <v>2.16</v>
      </c>
      <c r="B455" s="1"/>
      <c r="C455" s="1">
        <f t="shared" si="9"/>
        <v>2.0512684756805517</v>
      </c>
    </row>
    <row r="456" spans="1:3" x14ac:dyDescent="0.2">
      <c r="A456" s="3">
        <v>2.165</v>
      </c>
      <c r="B456" s="1"/>
      <c r="C456" s="1">
        <f t="shared" si="9"/>
        <v>2.0512684756805517</v>
      </c>
    </row>
    <row r="457" spans="1:3" x14ac:dyDescent="0.2">
      <c r="A457" s="3">
        <v>2.17</v>
      </c>
      <c r="B457" s="1"/>
      <c r="C457" s="1">
        <f t="shared" si="9"/>
        <v>2.0512684756805517</v>
      </c>
    </row>
    <row r="458" spans="1:3" x14ac:dyDescent="0.2">
      <c r="A458" s="3">
        <v>2.1749999999999998</v>
      </c>
      <c r="B458" s="1"/>
      <c r="C458" s="1">
        <f t="shared" si="9"/>
        <v>2.0512684756805517</v>
      </c>
    </row>
    <row r="459" spans="1:3" x14ac:dyDescent="0.2">
      <c r="A459" s="3">
        <v>2.1800000000000002</v>
      </c>
      <c r="B459" s="1"/>
      <c r="C459" s="1">
        <f t="shared" si="9"/>
        <v>2.0512684756805517</v>
      </c>
    </row>
    <row r="460" spans="1:3" x14ac:dyDescent="0.2">
      <c r="A460" s="3">
        <v>2.1850000000000001</v>
      </c>
      <c r="B460" s="1"/>
      <c r="C460" s="1">
        <f t="shared" si="9"/>
        <v>2.0512684756805517</v>
      </c>
    </row>
    <row r="461" spans="1:3" x14ac:dyDescent="0.2">
      <c r="A461" s="3">
        <v>2.19</v>
      </c>
      <c r="B461" s="1"/>
      <c r="C461" s="1">
        <f t="shared" si="9"/>
        <v>2.0512684756805517</v>
      </c>
    </row>
    <row r="462" spans="1:3" x14ac:dyDescent="0.2">
      <c r="A462" s="3">
        <v>2.1949999999999998</v>
      </c>
      <c r="B462" s="1"/>
      <c r="C462" s="1">
        <f t="shared" si="9"/>
        <v>2.0512684756805517</v>
      </c>
    </row>
    <row r="463" spans="1:3" x14ac:dyDescent="0.2">
      <c r="A463" s="3">
        <v>2.2000000000000002</v>
      </c>
      <c r="B463" s="1"/>
      <c r="C463" s="1">
        <f t="shared" si="9"/>
        <v>2.0512684756805517</v>
      </c>
    </row>
    <row r="464" spans="1:3" x14ac:dyDescent="0.2">
      <c r="A464" s="3">
        <v>2.2050000000000001</v>
      </c>
      <c r="B464" s="1"/>
      <c r="C464" s="1">
        <f t="shared" si="9"/>
        <v>2.0512684756805517</v>
      </c>
    </row>
    <row r="465" spans="1:3" x14ac:dyDescent="0.2">
      <c r="A465" s="3">
        <v>2.21</v>
      </c>
      <c r="B465" s="1"/>
      <c r="C465" s="1">
        <f t="shared" si="9"/>
        <v>2.0512684756805517</v>
      </c>
    </row>
    <row r="466" spans="1:3" x14ac:dyDescent="0.2">
      <c r="A466" s="3">
        <v>2.2149999999999999</v>
      </c>
      <c r="B466" s="1"/>
      <c r="C466" s="1">
        <f t="shared" si="9"/>
        <v>2.0512684756805517</v>
      </c>
    </row>
    <row r="467" spans="1:3" x14ac:dyDescent="0.2">
      <c r="A467" s="3">
        <v>2.2200000000000002</v>
      </c>
      <c r="B467" s="1"/>
      <c r="C467" s="1">
        <f t="shared" si="9"/>
        <v>2.0512684756805517</v>
      </c>
    </row>
    <row r="468" spans="1:3" x14ac:dyDescent="0.2">
      <c r="A468" s="3">
        <v>2.2250000000000001</v>
      </c>
      <c r="B468" s="1"/>
      <c r="C468" s="1">
        <f t="shared" si="9"/>
        <v>2.0512684756805517</v>
      </c>
    </row>
    <row r="469" spans="1:3" x14ac:dyDescent="0.2">
      <c r="A469" s="3">
        <v>2.23</v>
      </c>
      <c r="B469" s="1"/>
      <c r="C469" s="1">
        <f t="shared" si="9"/>
        <v>2.0512684756805517</v>
      </c>
    </row>
    <row r="470" spans="1:3" x14ac:dyDescent="0.2">
      <c r="A470" s="3">
        <v>2.2349999999999999</v>
      </c>
      <c r="B470" s="1"/>
      <c r="C470" s="1">
        <f t="shared" si="9"/>
        <v>2.0512684756805517</v>
      </c>
    </row>
    <row r="471" spans="1:3" x14ac:dyDescent="0.2">
      <c r="A471" s="3">
        <v>2.2400000000000002</v>
      </c>
      <c r="B471" s="1"/>
      <c r="C471" s="1">
        <f t="shared" si="9"/>
        <v>2.0512684756805517</v>
      </c>
    </row>
    <row r="472" spans="1:3" x14ac:dyDescent="0.2">
      <c r="A472" s="3">
        <v>2.2450000000000001</v>
      </c>
      <c r="B472" s="1"/>
      <c r="C472" s="1">
        <f t="shared" si="9"/>
        <v>2.0512684756805517</v>
      </c>
    </row>
    <row r="473" spans="1:3" x14ac:dyDescent="0.2">
      <c r="A473" s="3">
        <v>2.25</v>
      </c>
      <c r="B473" s="1"/>
      <c r="C473" s="1">
        <f t="shared" si="9"/>
        <v>2.0512684756805517</v>
      </c>
    </row>
    <row r="474" spans="1:3" x14ac:dyDescent="0.2">
      <c r="A474" s="3">
        <v>2.2549999999999999</v>
      </c>
      <c r="B474" s="1"/>
      <c r="C474" s="1">
        <f t="shared" ref="C474:C523" si="10" xml:space="preserve"> LOG((10^$G$5 - 10^$G$4) * EXP(-$G$3 *A474 )  + 10^$G$4)</f>
        <v>2.0512684756805517</v>
      </c>
    </row>
    <row r="475" spans="1:3" x14ac:dyDescent="0.2">
      <c r="A475" s="3">
        <v>2.2599999999999998</v>
      </c>
      <c r="B475" s="1"/>
      <c r="C475" s="1">
        <f t="shared" si="10"/>
        <v>2.0512684756805517</v>
      </c>
    </row>
    <row r="476" spans="1:3" x14ac:dyDescent="0.2">
      <c r="A476" s="3">
        <v>2.2650000000000001</v>
      </c>
      <c r="B476" s="1"/>
      <c r="C476" s="1">
        <f t="shared" si="10"/>
        <v>2.0512684756805517</v>
      </c>
    </row>
    <row r="477" spans="1:3" x14ac:dyDescent="0.2">
      <c r="A477" s="3">
        <v>2.27</v>
      </c>
      <c r="B477" s="1"/>
      <c r="C477" s="1">
        <f t="shared" si="10"/>
        <v>2.0512684756805517</v>
      </c>
    </row>
    <row r="478" spans="1:3" x14ac:dyDescent="0.2">
      <c r="A478" s="3">
        <v>2.2749999999999999</v>
      </c>
      <c r="B478" s="1"/>
      <c r="C478" s="1">
        <f t="shared" si="10"/>
        <v>2.0512684756805517</v>
      </c>
    </row>
    <row r="479" spans="1:3" x14ac:dyDescent="0.2">
      <c r="A479" s="3">
        <v>2.2799999999999998</v>
      </c>
      <c r="B479" s="1"/>
      <c r="C479" s="1">
        <f t="shared" si="10"/>
        <v>2.0512684756805517</v>
      </c>
    </row>
    <row r="480" spans="1:3" x14ac:dyDescent="0.2">
      <c r="A480" s="3">
        <v>2.2850000000000001</v>
      </c>
      <c r="B480" s="1"/>
      <c r="C480" s="1">
        <f t="shared" si="10"/>
        <v>2.0512684756805517</v>
      </c>
    </row>
    <row r="481" spans="1:3" x14ac:dyDescent="0.2">
      <c r="A481" s="3">
        <v>2.29</v>
      </c>
      <c r="B481" s="1"/>
      <c r="C481" s="1">
        <f t="shared" si="10"/>
        <v>2.0512684756805517</v>
      </c>
    </row>
    <row r="482" spans="1:3" x14ac:dyDescent="0.2">
      <c r="A482" s="3">
        <v>2.2949999999999999</v>
      </c>
      <c r="B482" s="1"/>
      <c r="C482" s="1">
        <f t="shared" si="10"/>
        <v>2.0512684756805517</v>
      </c>
    </row>
    <row r="483" spans="1:3" x14ac:dyDescent="0.2">
      <c r="A483" s="3">
        <v>2.2999999999999998</v>
      </c>
      <c r="B483" s="1"/>
      <c r="C483" s="1">
        <f t="shared" si="10"/>
        <v>2.0512684756805517</v>
      </c>
    </row>
    <row r="484" spans="1:3" x14ac:dyDescent="0.2">
      <c r="A484" s="3">
        <v>2.3050000000000002</v>
      </c>
      <c r="B484" s="1"/>
      <c r="C484" s="1">
        <f t="shared" si="10"/>
        <v>2.0512684756805517</v>
      </c>
    </row>
    <row r="485" spans="1:3" x14ac:dyDescent="0.2">
      <c r="A485" s="3">
        <v>2.31</v>
      </c>
      <c r="B485" s="1"/>
      <c r="C485" s="1">
        <f t="shared" si="10"/>
        <v>2.0512684756805517</v>
      </c>
    </row>
    <row r="486" spans="1:3" x14ac:dyDescent="0.2">
      <c r="A486" s="3">
        <v>2.3149999999999999</v>
      </c>
      <c r="B486" s="1"/>
      <c r="C486" s="1">
        <f t="shared" si="10"/>
        <v>2.0512684756805517</v>
      </c>
    </row>
    <row r="487" spans="1:3" x14ac:dyDescent="0.2">
      <c r="A487" s="3">
        <v>2.3199999999999998</v>
      </c>
      <c r="B487" s="1"/>
      <c r="C487" s="1">
        <f t="shared" si="10"/>
        <v>2.0512684756805517</v>
      </c>
    </row>
    <row r="488" spans="1:3" x14ac:dyDescent="0.2">
      <c r="A488" s="3">
        <v>2.3250000000000002</v>
      </c>
      <c r="B488" s="1"/>
      <c r="C488" s="1">
        <f t="shared" si="10"/>
        <v>2.0512684756805517</v>
      </c>
    </row>
    <row r="489" spans="1:3" x14ac:dyDescent="0.2">
      <c r="A489" s="3">
        <v>2.33</v>
      </c>
      <c r="B489" s="1"/>
      <c r="C489" s="1">
        <f t="shared" si="10"/>
        <v>2.0512684756805517</v>
      </c>
    </row>
    <row r="490" spans="1:3" x14ac:dyDescent="0.2">
      <c r="A490" s="3">
        <v>2.335</v>
      </c>
      <c r="B490" s="1"/>
      <c r="C490" s="1">
        <f t="shared" si="10"/>
        <v>2.0512684756805517</v>
      </c>
    </row>
    <row r="491" spans="1:3" x14ac:dyDescent="0.2">
      <c r="A491" s="3">
        <v>2.34</v>
      </c>
      <c r="B491" s="1"/>
      <c r="C491" s="1">
        <f t="shared" si="10"/>
        <v>2.0512684756805517</v>
      </c>
    </row>
    <row r="492" spans="1:3" x14ac:dyDescent="0.2">
      <c r="A492" s="3">
        <v>2.3450000000000002</v>
      </c>
      <c r="B492" s="1"/>
      <c r="C492" s="1">
        <f t="shared" si="10"/>
        <v>2.0512684756805517</v>
      </c>
    </row>
    <row r="493" spans="1:3" x14ac:dyDescent="0.2">
      <c r="A493" s="3">
        <v>2.35</v>
      </c>
      <c r="B493" s="1"/>
      <c r="C493" s="1">
        <f t="shared" si="10"/>
        <v>2.0512684756805517</v>
      </c>
    </row>
    <row r="494" spans="1:3" x14ac:dyDescent="0.2">
      <c r="A494" s="3">
        <v>2.355</v>
      </c>
      <c r="B494" s="1"/>
      <c r="C494" s="1">
        <f t="shared" si="10"/>
        <v>2.0512684756805517</v>
      </c>
    </row>
    <row r="495" spans="1:3" x14ac:dyDescent="0.2">
      <c r="A495" s="3">
        <v>2.36</v>
      </c>
      <c r="B495" s="1"/>
      <c r="C495" s="1">
        <f t="shared" si="10"/>
        <v>2.0512684756805517</v>
      </c>
    </row>
    <row r="496" spans="1:3" x14ac:dyDescent="0.2">
      <c r="A496" s="3">
        <v>2.3650000000000002</v>
      </c>
      <c r="B496" s="1"/>
      <c r="C496" s="1">
        <f t="shared" si="10"/>
        <v>2.0512684756805517</v>
      </c>
    </row>
    <row r="497" spans="1:3" x14ac:dyDescent="0.2">
      <c r="A497" s="3">
        <v>2.37</v>
      </c>
      <c r="B497" s="1"/>
      <c r="C497" s="1">
        <f t="shared" si="10"/>
        <v>2.0512684756805517</v>
      </c>
    </row>
    <row r="498" spans="1:3" x14ac:dyDescent="0.2">
      <c r="A498" s="3">
        <v>2.375</v>
      </c>
      <c r="B498" s="1"/>
      <c r="C498" s="1">
        <f t="shared" si="10"/>
        <v>2.0512684756805517</v>
      </c>
    </row>
    <row r="499" spans="1:3" x14ac:dyDescent="0.2">
      <c r="A499" s="3">
        <v>2.38</v>
      </c>
      <c r="B499" s="1"/>
      <c r="C499" s="1">
        <f t="shared" si="10"/>
        <v>2.0512684756805517</v>
      </c>
    </row>
    <row r="500" spans="1:3" x14ac:dyDescent="0.2">
      <c r="A500" s="3">
        <v>2.3849999999999998</v>
      </c>
      <c r="B500" s="1"/>
      <c r="C500" s="1">
        <f t="shared" si="10"/>
        <v>2.0512684756805517</v>
      </c>
    </row>
    <row r="501" spans="1:3" x14ac:dyDescent="0.2">
      <c r="A501" s="3">
        <v>2.39</v>
      </c>
      <c r="B501" s="1"/>
      <c r="C501" s="1">
        <f t="shared" si="10"/>
        <v>2.0512684756805517</v>
      </c>
    </row>
    <row r="502" spans="1:3" x14ac:dyDescent="0.2">
      <c r="A502" s="3">
        <v>2.395</v>
      </c>
      <c r="B502" s="1"/>
      <c r="C502" s="1">
        <f t="shared" si="10"/>
        <v>2.0512684756805517</v>
      </c>
    </row>
    <row r="503" spans="1:3" x14ac:dyDescent="0.2">
      <c r="A503" s="3">
        <v>2.4</v>
      </c>
      <c r="B503" s="1"/>
      <c r="C503" s="1">
        <f t="shared" si="10"/>
        <v>2.0512684756805517</v>
      </c>
    </row>
    <row r="504" spans="1:3" x14ac:dyDescent="0.2">
      <c r="A504" s="3">
        <v>2.4049999999999998</v>
      </c>
      <c r="B504" s="1"/>
      <c r="C504" s="1">
        <f t="shared" si="10"/>
        <v>2.0512684756805517</v>
      </c>
    </row>
    <row r="505" spans="1:3" x14ac:dyDescent="0.2">
      <c r="A505" s="3">
        <v>2.41</v>
      </c>
      <c r="B505" s="1"/>
      <c r="C505" s="1">
        <f t="shared" si="10"/>
        <v>2.0512684756805517</v>
      </c>
    </row>
    <row r="506" spans="1:3" x14ac:dyDescent="0.2">
      <c r="A506" s="3">
        <v>2.415</v>
      </c>
      <c r="B506" s="1"/>
      <c r="C506" s="1">
        <f t="shared" si="10"/>
        <v>2.0512684756805517</v>
      </c>
    </row>
    <row r="507" spans="1:3" x14ac:dyDescent="0.2">
      <c r="A507" s="3">
        <v>2.42</v>
      </c>
      <c r="B507" s="1"/>
      <c r="C507" s="1">
        <f t="shared" si="10"/>
        <v>2.0512684756805517</v>
      </c>
    </row>
    <row r="508" spans="1:3" x14ac:dyDescent="0.2">
      <c r="A508" s="3">
        <v>2.4249999999999998</v>
      </c>
      <c r="B508" s="1"/>
      <c r="C508" s="1">
        <f t="shared" si="10"/>
        <v>2.0512684756805517</v>
      </c>
    </row>
    <row r="509" spans="1:3" x14ac:dyDescent="0.2">
      <c r="A509" s="3">
        <v>2.4300000000000002</v>
      </c>
      <c r="B509" s="1"/>
      <c r="C509" s="1">
        <f t="shared" si="10"/>
        <v>2.0512684756805517</v>
      </c>
    </row>
    <row r="510" spans="1:3" x14ac:dyDescent="0.2">
      <c r="A510" s="3">
        <v>2.4350000000000001</v>
      </c>
      <c r="B510" s="1"/>
      <c r="C510" s="1">
        <f t="shared" si="10"/>
        <v>2.0512684756805517</v>
      </c>
    </row>
    <row r="511" spans="1:3" x14ac:dyDescent="0.2">
      <c r="A511" s="3">
        <v>2.44</v>
      </c>
      <c r="B511" s="1"/>
      <c r="C511" s="1">
        <f t="shared" si="10"/>
        <v>2.0512684756805517</v>
      </c>
    </row>
    <row r="512" spans="1:3" x14ac:dyDescent="0.2">
      <c r="A512" s="3">
        <v>2.4449999999999998</v>
      </c>
      <c r="B512" s="1"/>
      <c r="C512" s="1">
        <f t="shared" si="10"/>
        <v>2.0512684756805517</v>
      </c>
    </row>
    <row r="513" spans="1:3" x14ac:dyDescent="0.2">
      <c r="A513" s="3">
        <v>2.4500000000000002</v>
      </c>
      <c r="B513" s="1"/>
      <c r="C513" s="1">
        <f t="shared" si="10"/>
        <v>2.0512684756805517</v>
      </c>
    </row>
    <row r="514" spans="1:3" x14ac:dyDescent="0.2">
      <c r="A514" s="3">
        <v>2.4550000000000001</v>
      </c>
      <c r="B514" s="1"/>
      <c r="C514" s="1">
        <f t="shared" si="10"/>
        <v>2.0512684756805517</v>
      </c>
    </row>
    <row r="515" spans="1:3" x14ac:dyDescent="0.2">
      <c r="A515" s="3">
        <v>2.46</v>
      </c>
      <c r="B515" s="1"/>
      <c r="C515" s="1">
        <f t="shared" si="10"/>
        <v>2.0512684756805517</v>
      </c>
    </row>
    <row r="516" spans="1:3" x14ac:dyDescent="0.2">
      <c r="A516" s="3">
        <v>2.4649999999999999</v>
      </c>
      <c r="B516" s="1"/>
      <c r="C516" s="1">
        <f t="shared" si="10"/>
        <v>2.0512684756805517</v>
      </c>
    </row>
    <row r="517" spans="1:3" x14ac:dyDescent="0.2">
      <c r="A517" s="3">
        <v>2.4700000000000002</v>
      </c>
      <c r="B517" s="1"/>
      <c r="C517" s="1">
        <f t="shared" si="10"/>
        <v>2.0512684756805517</v>
      </c>
    </row>
    <row r="518" spans="1:3" x14ac:dyDescent="0.2">
      <c r="A518" s="3">
        <v>2.4750000000000001</v>
      </c>
      <c r="B518" s="1"/>
      <c r="C518" s="1">
        <f t="shared" si="10"/>
        <v>2.0512684756805517</v>
      </c>
    </row>
    <row r="519" spans="1:3" x14ac:dyDescent="0.2">
      <c r="A519" s="3">
        <v>2.48</v>
      </c>
      <c r="B519" s="1"/>
      <c r="C519" s="1">
        <f t="shared" si="10"/>
        <v>2.0512684756805517</v>
      </c>
    </row>
    <row r="520" spans="1:3" x14ac:dyDescent="0.2">
      <c r="A520" s="3">
        <v>2.4849999999999999</v>
      </c>
      <c r="B520" s="1"/>
      <c r="C520" s="1">
        <f t="shared" si="10"/>
        <v>2.0512684756805517</v>
      </c>
    </row>
    <row r="521" spans="1:3" x14ac:dyDescent="0.2">
      <c r="A521" s="3">
        <v>2.4900000000000002</v>
      </c>
      <c r="B521" s="1"/>
      <c r="C521" s="1">
        <f t="shared" si="10"/>
        <v>2.0512684756805517</v>
      </c>
    </row>
    <row r="522" spans="1:3" x14ac:dyDescent="0.2">
      <c r="A522" s="3">
        <v>2.4950000000000001</v>
      </c>
      <c r="B522" s="1"/>
      <c r="C522" s="1">
        <f t="shared" si="10"/>
        <v>2.0512684756805517</v>
      </c>
    </row>
    <row r="523" spans="1:3" x14ac:dyDescent="0.2">
      <c r="A523" s="3">
        <v>2.5</v>
      </c>
      <c r="B523" s="1"/>
      <c r="C523" s="1">
        <f t="shared" si="10"/>
        <v>2.0512684756805517</v>
      </c>
    </row>
  </sheetData>
  <mergeCells count="1">
    <mergeCell ref="F12:L1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7"/>
  <sheetViews>
    <sheetView zoomScale="80" zoomScaleNormal="80" workbookViewId="0">
      <selection sqref="A1:F19"/>
    </sheetView>
  </sheetViews>
  <sheetFormatPr defaultRowHeight="12.75" x14ac:dyDescent="0.2"/>
  <cols>
    <col min="1" max="2" width="9.140625" style="9"/>
    <col min="3" max="3" width="10.28515625" style="9" bestFit="1" customWidth="1"/>
    <col min="4" max="4" width="12.28515625" style="9" bestFit="1" customWidth="1"/>
    <col min="5" max="5" width="11.42578125" style="9" bestFit="1" customWidth="1"/>
    <col min="6" max="16384" width="9.140625" style="9"/>
  </cols>
  <sheetData>
    <row r="1" spans="1:15" x14ac:dyDescent="0.2">
      <c r="A1" s="19" t="s">
        <v>3</v>
      </c>
      <c r="B1" s="9" t="s">
        <v>4</v>
      </c>
      <c r="C1" s="19" t="s">
        <v>38</v>
      </c>
      <c r="D1" s="19" t="s">
        <v>39</v>
      </c>
      <c r="E1" s="9" t="s">
        <v>6</v>
      </c>
      <c r="F1" s="9" t="s">
        <v>5</v>
      </c>
    </row>
    <row r="2" spans="1:15" x14ac:dyDescent="0.2">
      <c r="A2" s="9">
        <v>13126</v>
      </c>
      <c r="B2" s="9" t="s">
        <v>0</v>
      </c>
      <c r="C2" s="19" t="s">
        <v>42</v>
      </c>
      <c r="D2" s="19" t="s">
        <v>41</v>
      </c>
      <c r="E2" s="7">
        <v>0</v>
      </c>
      <c r="F2" s="10">
        <f>LOG10(2.7*10^5)</f>
        <v>5.4313637641589869</v>
      </c>
      <c r="I2" s="17"/>
      <c r="J2" s="17"/>
      <c r="O2" s="17"/>
    </row>
    <row r="3" spans="1:15" x14ac:dyDescent="0.2">
      <c r="A3" s="9">
        <v>13126</v>
      </c>
      <c r="B3" s="9" t="s">
        <v>0</v>
      </c>
      <c r="C3" s="19" t="s">
        <v>42</v>
      </c>
      <c r="D3" s="19" t="s">
        <v>41</v>
      </c>
      <c r="E3" s="7">
        <v>0.25</v>
      </c>
      <c r="F3" s="10">
        <f>LOG10(5.7*10^4)</f>
        <v>4.7558748556724915</v>
      </c>
      <c r="I3" s="17"/>
      <c r="J3" s="17"/>
      <c r="O3" s="17"/>
    </row>
    <row r="4" spans="1:15" x14ac:dyDescent="0.2">
      <c r="A4" s="9">
        <v>13126</v>
      </c>
      <c r="B4" s="9" t="s">
        <v>0</v>
      </c>
      <c r="C4" s="19" t="s">
        <v>42</v>
      </c>
      <c r="D4" s="19" t="s">
        <v>41</v>
      </c>
      <c r="E4" s="7">
        <v>0.5</v>
      </c>
      <c r="F4" s="10">
        <f>LOG10(0.85*10^2)</f>
        <v>1.9294189257142926</v>
      </c>
      <c r="I4" s="17"/>
      <c r="J4" s="17"/>
      <c r="O4" s="17"/>
    </row>
    <row r="5" spans="1:15" x14ac:dyDescent="0.2">
      <c r="A5" s="9">
        <v>13126</v>
      </c>
      <c r="B5" s="9" t="s">
        <v>0</v>
      </c>
      <c r="C5" s="19" t="s">
        <v>42</v>
      </c>
      <c r="D5" s="19" t="s">
        <v>41</v>
      </c>
      <c r="E5" s="7">
        <v>1</v>
      </c>
      <c r="F5" s="10">
        <f>LOG10(1.5*10^2)</f>
        <v>2.1760912590556813</v>
      </c>
      <c r="I5" s="17"/>
      <c r="J5" s="17"/>
      <c r="O5" s="17"/>
    </row>
    <row r="6" spans="1:15" x14ac:dyDescent="0.2">
      <c r="A6" s="9">
        <v>13126</v>
      </c>
      <c r="B6" s="9" t="s">
        <v>0</v>
      </c>
      <c r="C6" s="19" t="s">
        <v>42</v>
      </c>
      <c r="D6" s="19" t="s">
        <v>41</v>
      </c>
      <c r="E6" s="7">
        <v>1.5</v>
      </c>
      <c r="F6" s="10">
        <f>LOG10(1.35*10^2)</f>
        <v>2.1303337684950061</v>
      </c>
    </row>
    <row r="7" spans="1:15" x14ac:dyDescent="0.2">
      <c r="A7" s="9">
        <v>13126</v>
      </c>
      <c r="B7" s="9" t="s">
        <v>0</v>
      </c>
      <c r="C7" s="19" t="s">
        <v>42</v>
      </c>
      <c r="D7" s="19" t="s">
        <v>41</v>
      </c>
      <c r="E7" s="7">
        <v>2.5</v>
      </c>
      <c r="F7" s="10">
        <f>LOG10(0.35*10^2)</f>
        <v>1.5440680443502757</v>
      </c>
    </row>
    <row r="8" spans="1:15" x14ac:dyDescent="0.2">
      <c r="A8" s="9">
        <v>13126</v>
      </c>
      <c r="B8" s="9" t="s">
        <v>1</v>
      </c>
      <c r="C8" s="19" t="s">
        <v>42</v>
      </c>
      <c r="D8" s="19" t="s">
        <v>41</v>
      </c>
      <c r="E8" s="7">
        <v>0</v>
      </c>
      <c r="F8" s="10">
        <f>LOG10(5.3*10^5)</f>
        <v>5.7242758696007892</v>
      </c>
    </row>
    <row r="9" spans="1:15" x14ac:dyDescent="0.2">
      <c r="A9" s="9">
        <v>13126</v>
      </c>
      <c r="B9" s="9" t="s">
        <v>1</v>
      </c>
      <c r="C9" s="19" t="s">
        <v>42</v>
      </c>
      <c r="D9" s="19" t="s">
        <v>41</v>
      </c>
      <c r="E9" s="7">
        <v>0.25</v>
      </c>
      <c r="F9" s="10">
        <f>LOG10(1.7*10^2)</f>
        <v>2.2304489213782741</v>
      </c>
    </row>
    <row r="10" spans="1:15" x14ac:dyDescent="0.2">
      <c r="A10" s="9">
        <v>13126</v>
      </c>
      <c r="B10" s="9" t="s">
        <v>1</v>
      </c>
      <c r="C10" s="19" t="s">
        <v>42</v>
      </c>
      <c r="D10" s="19" t="s">
        <v>41</v>
      </c>
      <c r="E10" s="7">
        <v>0.5</v>
      </c>
      <c r="F10" s="10">
        <f>LOG10(2*10^2)</f>
        <v>2.3010299956639813</v>
      </c>
    </row>
    <row r="11" spans="1:15" x14ac:dyDescent="0.2">
      <c r="A11" s="9">
        <v>13126</v>
      </c>
      <c r="B11" s="9" t="s">
        <v>1</v>
      </c>
      <c r="C11" s="19" t="s">
        <v>42</v>
      </c>
      <c r="D11" s="19" t="s">
        <v>41</v>
      </c>
      <c r="E11" s="7">
        <v>1</v>
      </c>
      <c r="F11" s="10">
        <f>LOG10(7.15*10^2)</f>
        <v>2.8543060418010806</v>
      </c>
    </row>
    <row r="12" spans="1:15" x14ac:dyDescent="0.2">
      <c r="A12" s="9">
        <v>13126</v>
      </c>
      <c r="B12" s="9" t="s">
        <v>1</v>
      </c>
      <c r="C12" s="19" t="s">
        <v>42</v>
      </c>
      <c r="D12" s="19" t="s">
        <v>41</v>
      </c>
      <c r="E12" s="7">
        <v>1.5</v>
      </c>
      <c r="F12" s="10">
        <f>LOG10(1.15*10^2)</f>
        <v>2.0606978403536118</v>
      </c>
    </row>
    <row r="13" spans="1:15" x14ac:dyDescent="0.2">
      <c r="A13" s="9">
        <v>13126</v>
      </c>
      <c r="B13" s="9" t="s">
        <v>1</v>
      </c>
      <c r="C13" s="19" t="s">
        <v>42</v>
      </c>
      <c r="D13" s="19" t="s">
        <v>41</v>
      </c>
      <c r="E13" s="7">
        <v>2</v>
      </c>
      <c r="F13" s="10">
        <f>LOG10(0.5*10^2)</f>
        <v>1.6989700043360187</v>
      </c>
    </row>
    <row r="14" spans="1:15" x14ac:dyDescent="0.2">
      <c r="A14" s="9">
        <v>13126</v>
      </c>
      <c r="B14" s="9" t="s">
        <v>1</v>
      </c>
      <c r="C14" s="19" t="s">
        <v>42</v>
      </c>
      <c r="D14" s="19" t="s">
        <v>41</v>
      </c>
      <c r="E14" s="7">
        <v>2.5</v>
      </c>
      <c r="F14" s="10">
        <f>LOG10(2.5*10^2)</f>
        <v>2.3979400086720375</v>
      </c>
    </row>
    <row r="15" spans="1:15" x14ac:dyDescent="0.2">
      <c r="A15" s="9">
        <v>13126</v>
      </c>
      <c r="B15" s="9" t="s">
        <v>2</v>
      </c>
      <c r="C15" s="19" t="s">
        <v>42</v>
      </c>
      <c r="D15" s="19" t="s">
        <v>41</v>
      </c>
      <c r="E15" s="7">
        <v>0</v>
      </c>
      <c r="F15" s="10">
        <f>LOG10(6.7*10^5)</f>
        <v>5.826074802700826</v>
      </c>
    </row>
    <row r="16" spans="1:15" x14ac:dyDescent="0.2">
      <c r="A16" s="9">
        <v>13126</v>
      </c>
      <c r="B16" s="9" t="s">
        <v>2</v>
      </c>
      <c r="C16" s="19" t="s">
        <v>42</v>
      </c>
      <c r="D16" s="19" t="s">
        <v>41</v>
      </c>
      <c r="E16" s="7">
        <v>0.25</v>
      </c>
      <c r="F16" s="10">
        <f>LOG10(1.23*10^3)</f>
        <v>3.0899051114393981</v>
      </c>
    </row>
    <row r="17" spans="1:6" x14ac:dyDescent="0.2">
      <c r="A17" s="9">
        <v>13126</v>
      </c>
      <c r="B17" s="9" t="s">
        <v>2</v>
      </c>
      <c r="C17" s="19" t="s">
        <v>42</v>
      </c>
      <c r="D17" s="19" t="s">
        <v>41</v>
      </c>
      <c r="E17" s="7">
        <v>0.5</v>
      </c>
      <c r="F17" s="10">
        <f>LOG10(2.85*10^2)</f>
        <v>2.4548448600085102</v>
      </c>
    </row>
    <row r="18" spans="1:6" x14ac:dyDescent="0.2">
      <c r="A18" s="9">
        <v>13126</v>
      </c>
      <c r="B18" s="9" t="s">
        <v>2</v>
      </c>
      <c r="C18" s="19" t="s">
        <v>42</v>
      </c>
      <c r="D18" s="19" t="s">
        <v>41</v>
      </c>
      <c r="E18" s="7">
        <v>1</v>
      </c>
      <c r="F18" s="10">
        <f>LOG10(0.5*10^2)</f>
        <v>1.6989700043360187</v>
      </c>
    </row>
    <row r="19" spans="1:6" x14ac:dyDescent="0.2">
      <c r="A19" s="9">
        <v>13126</v>
      </c>
      <c r="B19" s="9" t="s">
        <v>2</v>
      </c>
      <c r="C19" s="19" t="s">
        <v>42</v>
      </c>
      <c r="D19" s="19" t="s">
        <v>41</v>
      </c>
      <c r="E19" s="7">
        <v>1.5</v>
      </c>
      <c r="F19" s="10">
        <f>LOG10(0.35*10^2)</f>
        <v>1.5440680443502757</v>
      </c>
    </row>
    <row r="23" spans="1:6" x14ac:dyDescent="0.2">
      <c r="A23" s="17"/>
      <c r="B23" s="17"/>
      <c r="C23" s="17"/>
      <c r="D23" s="17"/>
      <c r="E23" s="17"/>
    </row>
    <row r="24" spans="1:6" x14ac:dyDescent="0.2">
      <c r="A24" s="17"/>
      <c r="B24" s="17"/>
      <c r="C24" s="17"/>
      <c r="D24" s="17"/>
      <c r="E24" s="17"/>
    </row>
    <row r="25" spans="1:6" x14ac:dyDescent="0.2">
      <c r="A25" s="17"/>
      <c r="B25" s="17"/>
      <c r="C25" s="17"/>
      <c r="D25" s="17"/>
      <c r="E25" s="17"/>
    </row>
    <row r="26" spans="1:6" x14ac:dyDescent="0.2">
      <c r="A26" s="17"/>
      <c r="B26" s="17"/>
      <c r="C26" s="17"/>
      <c r="D26" s="17"/>
      <c r="E26" s="17"/>
    </row>
    <row r="27" spans="1:6" x14ac:dyDescent="0.2">
      <c r="A27" s="17"/>
      <c r="B27" s="17"/>
      <c r="C27" s="17"/>
      <c r="D27" s="17"/>
      <c r="E27" s="17"/>
    </row>
    <row r="28" spans="1:6" x14ac:dyDescent="0.2">
      <c r="A28" s="17"/>
      <c r="B28" s="17"/>
      <c r="C28" s="17"/>
      <c r="D28" s="17"/>
      <c r="E28" s="17"/>
    </row>
    <row r="29" spans="1:6" x14ac:dyDescent="0.2">
      <c r="A29" s="17"/>
      <c r="B29" s="17"/>
      <c r="C29" s="17"/>
      <c r="D29" s="17"/>
      <c r="E29" s="17"/>
    </row>
    <row r="30" spans="1:6" x14ac:dyDescent="0.2">
      <c r="A30" s="17"/>
      <c r="B30" s="17"/>
      <c r="C30" s="17"/>
      <c r="D30" s="17"/>
      <c r="E30" s="17"/>
    </row>
    <row r="31" spans="1:6" x14ac:dyDescent="0.2">
      <c r="A31" s="17"/>
      <c r="B31" s="17"/>
      <c r="C31" s="17"/>
      <c r="D31" s="17"/>
      <c r="E31" s="17"/>
    </row>
    <row r="32" spans="1:6" x14ac:dyDescent="0.2">
      <c r="A32" s="17"/>
      <c r="B32" s="17"/>
      <c r="C32" s="17"/>
      <c r="D32" s="17"/>
      <c r="E32" s="17"/>
    </row>
    <row r="33" spans="1:5" x14ac:dyDescent="0.2">
      <c r="A33" s="17"/>
      <c r="B33" s="17"/>
      <c r="C33" s="17"/>
      <c r="D33" s="17"/>
      <c r="E33" s="17"/>
    </row>
    <row r="34" spans="1:5" x14ac:dyDescent="0.2">
      <c r="A34" s="17"/>
      <c r="B34" s="17"/>
      <c r="C34" s="17"/>
      <c r="D34" s="17"/>
      <c r="E34" s="17"/>
    </row>
    <row r="35" spans="1:5" x14ac:dyDescent="0.2">
      <c r="A35" s="17"/>
      <c r="B35" s="17"/>
      <c r="C35" s="17"/>
      <c r="D35" s="17"/>
      <c r="E35" s="17"/>
    </row>
    <row r="36" spans="1:5" x14ac:dyDescent="0.2">
      <c r="A36" s="17"/>
      <c r="B36" s="17"/>
      <c r="C36" s="17"/>
      <c r="D36" s="17"/>
      <c r="E36" s="17"/>
    </row>
    <row r="37" spans="1:5" x14ac:dyDescent="0.2">
      <c r="A37" s="17"/>
      <c r="B37" s="17"/>
      <c r="C37" s="17"/>
      <c r="D37" s="17"/>
      <c r="E37" s="3"/>
    </row>
    <row r="38" spans="1:5" x14ac:dyDescent="0.2">
      <c r="A38" s="17"/>
      <c r="B38" s="17"/>
      <c r="C38" s="17"/>
      <c r="D38" s="17"/>
      <c r="E38" s="17"/>
    </row>
    <row r="39" spans="1:5" x14ac:dyDescent="0.2">
      <c r="A39" s="17"/>
      <c r="B39" s="17"/>
      <c r="C39" s="17"/>
      <c r="D39" s="17"/>
      <c r="E39" s="17"/>
    </row>
    <row r="40" spans="1:5" x14ac:dyDescent="0.2">
      <c r="A40" s="17"/>
      <c r="B40" s="17"/>
      <c r="C40" s="17"/>
      <c r="D40" s="17"/>
      <c r="E40" s="17"/>
    </row>
    <row r="41" spans="1:5" x14ac:dyDescent="0.2">
      <c r="A41" s="17"/>
      <c r="B41" s="17"/>
      <c r="C41" s="17"/>
      <c r="D41" s="17"/>
      <c r="E41" s="17"/>
    </row>
    <row r="42" spans="1:5" x14ac:dyDescent="0.2">
      <c r="A42" s="17"/>
      <c r="B42" s="17"/>
      <c r="C42" s="17"/>
      <c r="D42" s="17"/>
      <c r="E42" s="17"/>
    </row>
    <row r="43" spans="1:5" x14ac:dyDescent="0.2">
      <c r="A43" s="17"/>
      <c r="B43" s="17"/>
      <c r="C43" s="17"/>
      <c r="D43" s="17"/>
      <c r="E43" s="17"/>
    </row>
    <row r="44" spans="1:5" x14ac:dyDescent="0.2">
      <c r="A44" s="17"/>
      <c r="B44" s="17"/>
      <c r="C44" s="17"/>
      <c r="D44" s="17"/>
      <c r="E44" s="17"/>
    </row>
    <row r="45" spans="1:5" x14ac:dyDescent="0.2">
      <c r="A45" s="17"/>
      <c r="B45" s="17"/>
      <c r="C45" s="17"/>
      <c r="D45" s="17"/>
      <c r="E45" s="17"/>
    </row>
    <row r="46" spans="1:5" x14ac:dyDescent="0.2">
      <c r="A46" s="17"/>
      <c r="B46" s="17"/>
      <c r="C46" s="17"/>
      <c r="D46" s="17"/>
      <c r="E46" s="17"/>
    </row>
    <row r="47" spans="1:5" x14ac:dyDescent="0.2">
      <c r="A47" s="17"/>
      <c r="B47" s="17"/>
      <c r="C47" s="17"/>
      <c r="D47" s="17"/>
      <c r="E47" s="17"/>
    </row>
    <row r="48" spans="1:5" x14ac:dyDescent="0.2">
      <c r="A48" s="17"/>
      <c r="B48" s="17"/>
      <c r="C48" s="17"/>
      <c r="D48" s="17"/>
      <c r="E48" s="17"/>
    </row>
    <row r="49" spans="1:5" x14ac:dyDescent="0.2">
      <c r="A49" s="17"/>
      <c r="B49" s="17"/>
      <c r="C49" s="17"/>
      <c r="D49" s="17"/>
      <c r="E49" s="17"/>
    </row>
    <row r="50" spans="1:5" x14ac:dyDescent="0.2">
      <c r="A50" s="17"/>
      <c r="B50" s="17"/>
      <c r="C50" s="17"/>
      <c r="D50" s="17"/>
      <c r="E50" s="17"/>
    </row>
    <row r="51" spans="1:5" x14ac:dyDescent="0.2">
      <c r="A51" s="17"/>
      <c r="B51" s="17"/>
      <c r="C51" s="17"/>
      <c r="D51" s="17"/>
      <c r="E51" s="17"/>
    </row>
    <row r="52" spans="1:5" x14ac:dyDescent="0.2">
      <c r="A52" s="17"/>
      <c r="B52" s="17"/>
      <c r="C52" s="17"/>
      <c r="D52" s="17"/>
      <c r="E52" s="17"/>
    </row>
    <row r="53" spans="1:5" x14ac:dyDescent="0.2">
      <c r="A53" s="17"/>
      <c r="B53" s="17"/>
      <c r="C53" s="17"/>
      <c r="D53" s="17"/>
      <c r="E53" s="17"/>
    </row>
    <row r="54" spans="1:5" x14ac:dyDescent="0.2">
      <c r="A54" s="17"/>
      <c r="B54" s="17"/>
      <c r="C54" s="17"/>
      <c r="D54" s="17"/>
      <c r="E54" s="17"/>
    </row>
    <row r="55" spans="1:5" x14ac:dyDescent="0.2">
      <c r="A55" s="17"/>
      <c r="B55" s="17"/>
      <c r="C55" s="17"/>
      <c r="D55" s="17"/>
      <c r="E55" s="17"/>
    </row>
    <row r="56" spans="1:5" x14ac:dyDescent="0.2">
      <c r="A56" s="17"/>
      <c r="B56" s="17"/>
      <c r="C56" s="17"/>
      <c r="D56" s="17"/>
      <c r="E56" s="17"/>
    </row>
    <row r="57" spans="1:5" x14ac:dyDescent="0.2">
      <c r="A57" s="17"/>
      <c r="B57" s="17"/>
      <c r="C57" s="17"/>
      <c r="D57" s="17"/>
      <c r="E57" s="17"/>
    </row>
    <row r="58" spans="1:5" x14ac:dyDescent="0.2">
      <c r="A58" s="17"/>
      <c r="B58" s="17"/>
      <c r="C58" s="17"/>
      <c r="D58" s="17"/>
      <c r="E58" s="17"/>
    </row>
    <row r="59" spans="1:5" x14ac:dyDescent="0.2">
      <c r="A59" s="17"/>
      <c r="B59" s="17"/>
      <c r="C59" s="17"/>
      <c r="D59" s="17"/>
      <c r="E59" s="17"/>
    </row>
    <row r="60" spans="1:5" x14ac:dyDescent="0.2">
      <c r="A60" s="17"/>
      <c r="B60" s="17"/>
      <c r="C60" s="17"/>
      <c r="D60" s="17"/>
      <c r="E60" s="17"/>
    </row>
    <row r="61" spans="1:5" x14ac:dyDescent="0.2">
      <c r="A61" s="17"/>
      <c r="B61" s="17"/>
      <c r="C61" s="17"/>
      <c r="D61" s="17"/>
      <c r="E61" s="17"/>
    </row>
    <row r="62" spans="1:5" x14ac:dyDescent="0.2">
      <c r="A62" s="17"/>
      <c r="B62" s="17"/>
      <c r="C62" s="17"/>
      <c r="D62" s="17"/>
      <c r="E62" s="17"/>
    </row>
    <row r="63" spans="1:5" x14ac:dyDescent="0.2">
      <c r="A63" s="17"/>
      <c r="B63" s="17"/>
      <c r="C63" s="17"/>
      <c r="D63" s="17"/>
      <c r="E63" s="17"/>
    </row>
    <row r="64" spans="1:5" x14ac:dyDescent="0.2">
      <c r="A64" s="17"/>
      <c r="B64" s="17"/>
      <c r="C64" s="17"/>
      <c r="D64" s="17"/>
      <c r="E64" s="17"/>
    </row>
    <row r="65" spans="1:5" x14ac:dyDescent="0.2">
      <c r="A65" s="17"/>
      <c r="B65" s="17"/>
      <c r="C65" s="17"/>
      <c r="D65" s="17"/>
      <c r="E65" s="17"/>
    </row>
    <row r="66" spans="1:5" x14ac:dyDescent="0.2">
      <c r="A66" s="17"/>
      <c r="B66" s="17"/>
      <c r="C66" s="17"/>
      <c r="D66" s="17"/>
      <c r="E66" s="17"/>
    </row>
    <row r="67" spans="1:5" x14ac:dyDescent="0.2">
      <c r="A67" s="17"/>
      <c r="B67" s="17"/>
      <c r="C67" s="17"/>
      <c r="D67" s="17"/>
      <c r="E67" s="17"/>
    </row>
    <row r="68" spans="1:5" x14ac:dyDescent="0.2">
      <c r="A68" s="17"/>
      <c r="B68" s="17"/>
      <c r="C68" s="17"/>
      <c r="D68" s="17"/>
      <c r="E68" s="17"/>
    </row>
    <row r="69" spans="1:5" x14ac:dyDescent="0.2">
      <c r="A69" s="17"/>
      <c r="B69" s="17"/>
      <c r="C69" s="17"/>
      <c r="D69" s="17"/>
      <c r="E69" s="17"/>
    </row>
    <row r="70" spans="1:5" x14ac:dyDescent="0.2">
      <c r="A70" s="17"/>
      <c r="B70" s="17"/>
      <c r="C70" s="17"/>
      <c r="D70" s="17"/>
      <c r="E70" s="17"/>
    </row>
    <row r="71" spans="1:5" x14ac:dyDescent="0.2">
      <c r="A71" s="17"/>
      <c r="B71" s="17"/>
      <c r="C71" s="17"/>
      <c r="D71" s="17"/>
      <c r="E71" s="17"/>
    </row>
    <row r="72" spans="1:5" x14ac:dyDescent="0.2">
      <c r="A72" s="17"/>
      <c r="B72" s="17"/>
      <c r="C72" s="17"/>
      <c r="D72" s="17"/>
      <c r="E72" s="17"/>
    </row>
    <row r="73" spans="1:5" x14ac:dyDescent="0.2">
      <c r="A73" s="17"/>
      <c r="B73" s="17"/>
      <c r="C73" s="17"/>
      <c r="D73" s="17"/>
      <c r="E73" s="17"/>
    </row>
    <row r="74" spans="1:5" x14ac:dyDescent="0.2">
      <c r="A74" s="17"/>
      <c r="B74" s="17"/>
      <c r="C74" s="17"/>
      <c r="D74" s="17"/>
      <c r="E74" s="17"/>
    </row>
    <row r="75" spans="1:5" x14ac:dyDescent="0.2">
      <c r="A75" s="17"/>
      <c r="B75" s="17"/>
      <c r="C75" s="17"/>
      <c r="D75" s="17"/>
      <c r="E75" s="17"/>
    </row>
    <row r="76" spans="1:5" x14ac:dyDescent="0.2">
      <c r="A76" s="17"/>
      <c r="B76" s="17"/>
      <c r="C76" s="17"/>
      <c r="D76" s="17"/>
      <c r="E76" s="17"/>
    </row>
    <row r="77" spans="1:5" x14ac:dyDescent="0.2">
      <c r="A77" s="17"/>
      <c r="B77" s="17"/>
      <c r="C77" s="17"/>
      <c r="D77" s="17"/>
      <c r="E77" s="17"/>
    </row>
    <row r="78" spans="1:5" x14ac:dyDescent="0.2">
      <c r="A78" s="17"/>
      <c r="B78" s="17"/>
      <c r="C78" s="17"/>
      <c r="D78" s="17"/>
      <c r="E78" s="17"/>
    </row>
    <row r="79" spans="1:5" x14ac:dyDescent="0.2">
      <c r="A79" s="17"/>
      <c r="B79" s="17"/>
      <c r="C79" s="17"/>
      <c r="D79" s="17"/>
      <c r="E79" s="17"/>
    </row>
    <row r="80" spans="1:5" x14ac:dyDescent="0.2">
      <c r="A80" s="17"/>
      <c r="B80" s="17"/>
      <c r="C80" s="17"/>
      <c r="D80" s="17"/>
      <c r="E80" s="17"/>
    </row>
    <row r="81" spans="1:5" x14ac:dyDescent="0.2">
      <c r="A81" s="17"/>
      <c r="B81" s="17"/>
      <c r="C81" s="17"/>
      <c r="D81" s="17"/>
      <c r="E81" s="17"/>
    </row>
    <row r="82" spans="1:5" x14ac:dyDescent="0.2">
      <c r="A82" s="17"/>
      <c r="B82" s="17"/>
      <c r="C82" s="17"/>
      <c r="D82" s="17"/>
      <c r="E82" s="17"/>
    </row>
    <row r="83" spans="1:5" x14ac:dyDescent="0.2">
      <c r="A83" s="17"/>
      <c r="B83" s="17"/>
      <c r="C83" s="17"/>
      <c r="D83" s="17"/>
      <c r="E83" s="17"/>
    </row>
    <row r="84" spans="1:5" x14ac:dyDescent="0.2">
      <c r="A84" s="17"/>
      <c r="B84" s="17"/>
      <c r="C84" s="17"/>
      <c r="D84" s="17"/>
      <c r="E84" s="17"/>
    </row>
    <row r="85" spans="1:5" x14ac:dyDescent="0.2">
      <c r="A85" s="17"/>
      <c r="B85" s="17"/>
      <c r="C85" s="17"/>
      <c r="D85" s="17"/>
      <c r="E85" s="17"/>
    </row>
    <row r="86" spans="1:5" x14ac:dyDescent="0.2">
      <c r="A86" s="17"/>
      <c r="B86" s="17"/>
      <c r="C86" s="17"/>
      <c r="D86" s="17"/>
      <c r="E86" s="17"/>
    </row>
    <row r="87" spans="1:5" x14ac:dyDescent="0.2">
      <c r="A87" s="17"/>
      <c r="B87" s="17"/>
      <c r="C87" s="17"/>
      <c r="D87" s="17"/>
      <c r="E87" s="17"/>
    </row>
    <row r="88" spans="1:5" x14ac:dyDescent="0.2">
      <c r="A88" s="17"/>
      <c r="B88" s="17"/>
      <c r="C88" s="17"/>
      <c r="D88" s="17"/>
      <c r="E88" s="17"/>
    </row>
    <row r="89" spans="1:5" x14ac:dyDescent="0.2">
      <c r="A89" s="17"/>
      <c r="B89" s="17"/>
      <c r="C89" s="17"/>
      <c r="D89" s="17"/>
      <c r="E89" s="17"/>
    </row>
    <row r="90" spans="1:5" x14ac:dyDescent="0.2">
      <c r="A90" s="17"/>
      <c r="B90" s="17"/>
      <c r="C90" s="17"/>
      <c r="D90" s="17"/>
      <c r="E90" s="17"/>
    </row>
    <row r="91" spans="1:5" x14ac:dyDescent="0.2">
      <c r="A91" s="17"/>
      <c r="B91" s="17"/>
      <c r="C91" s="17"/>
      <c r="D91" s="17"/>
      <c r="E91" s="17"/>
    </row>
    <row r="92" spans="1:5" x14ac:dyDescent="0.2">
      <c r="A92" s="17"/>
      <c r="B92" s="17"/>
      <c r="C92" s="17"/>
      <c r="D92" s="17"/>
      <c r="E92" s="17"/>
    </row>
    <row r="93" spans="1:5" x14ac:dyDescent="0.2">
      <c r="A93" s="17"/>
      <c r="B93" s="17"/>
      <c r="C93" s="17"/>
      <c r="D93" s="17"/>
      <c r="E93" s="17"/>
    </row>
    <row r="94" spans="1:5" x14ac:dyDescent="0.2">
      <c r="A94" s="17"/>
      <c r="B94" s="17"/>
      <c r="C94" s="17"/>
      <c r="D94" s="17"/>
      <c r="E94" s="17"/>
    </row>
    <row r="95" spans="1:5" x14ac:dyDescent="0.2">
      <c r="A95" s="17"/>
      <c r="B95" s="17"/>
      <c r="C95" s="17"/>
      <c r="D95" s="17"/>
      <c r="E95" s="17"/>
    </row>
    <row r="96" spans="1:5" x14ac:dyDescent="0.2">
      <c r="A96" s="17"/>
      <c r="B96" s="17"/>
      <c r="C96" s="17"/>
      <c r="D96" s="17"/>
      <c r="E96" s="17"/>
    </row>
    <row r="97" spans="1:5" x14ac:dyDescent="0.2">
      <c r="A97" s="17"/>
      <c r="B97" s="17"/>
      <c r="C97" s="17"/>
      <c r="D97" s="17"/>
      <c r="E97" s="17"/>
    </row>
    <row r="98" spans="1:5" x14ac:dyDescent="0.2">
      <c r="A98" s="17"/>
      <c r="B98" s="17"/>
      <c r="C98" s="17"/>
      <c r="D98" s="17"/>
      <c r="E98" s="17"/>
    </row>
    <row r="99" spans="1:5" x14ac:dyDescent="0.2">
      <c r="A99" s="17"/>
      <c r="B99" s="17"/>
      <c r="C99" s="17"/>
      <c r="D99" s="17"/>
      <c r="E99" s="17"/>
    </row>
    <row r="100" spans="1:5" x14ac:dyDescent="0.2">
      <c r="A100" s="17"/>
      <c r="B100" s="17"/>
      <c r="C100" s="17"/>
      <c r="D100" s="17"/>
      <c r="E100" s="17"/>
    </row>
    <row r="101" spans="1:5" x14ac:dyDescent="0.2">
      <c r="A101" s="17"/>
      <c r="B101" s="17"/>
      <c r="C101" s="17"/>
      <c r="D101" s="17"/>
      <c r="E101" s="17"/>
    </row>
    <row r="102" spans="1:5" x14ac:dyDescent="0.2">
      <c r="A102" s="17"/>
      <c r="B102" s="17"/>
      <c r="C102" s="17"/>
      <c r="D102" s="17"/>
      <c r="E102" s="17"/>
    </row>
    <row r="103" spans="1:5" x14ac:dyDescent="0.2">
      <c r="A103" s="17"/>
      <c r="B103" s="17"/>
      <c r="C103" s="17"/>
      <c r="D103" s="17"/>
      <c r="E103" s="17"/>
    </row>
    <row r="104" spans="1:5" x14ac:dyDescent="0.2">
      <c r="A104" s="17"/>
      <c r="B104" s="17"/>
      <c r="C104" s="17"/>
      <c r="D104" s="17"/>
      <c r="E104" s="17"/>
    </row>
    <row r="105" spans="1:5" x14ac:dyDescent="0.2">
      <c r="A105" s="17"/>
      <c r="B105" s="17"/>
      <c r="C105" s="17"/>
      <c r="D105" s="17"/>
      <c r="E105" s="17"/>
    </row>
    <row r="106" spans="1:5" x14ac:dyDescent="0.2">
      <c r="A106" s="17"/>
      <c r="B106" s="17"/>
      <c r="C106" s="17"/>
      <c r="D106" s="17"/>
      <c r="E106" s="17"/>
    </row>
    <row r="107" spans="1:5" x14ac:dyDescent="0.2">
      <c r="A107" s="17"/>
      <c r="B107" s="17"/>
      <c r="C107" s="17"/>
      <c r="D107" s="17"/>
      <c r="E107" s="17"/>
    </row>
    <row r="108" spans="1:5" x14ac:dyDescent="0.2">
      <c r="A108" s="17"/>
      <c r="B108" s="17"/>
      <c r="C108" s="17"/>
      <c r="D108" s="17"/>
      <c r="E108" s="17"/>
    </row>
    <row r="109" spans="1:5" x14ac:dyDescent="0.2">
      <c r="A109" s="17"/>
      <c r="B109" s="17"/>
      <c r="C109" s="17"/>
      <c r="D109" s="17"/>
      <c r="E109" s="17"/>
    </row>
    <row r="110" spans="1:5" x14ac:dyDescent="0.2">
      <c r="A110" s="17"/>
      <c r="B110" s="17"/>
      <c r="C110" s="17"/>
      <c r="D110" s="17"/>
      <c r="E110" s="17"/>
    </row>
    <row r="111" spans="1:5" x14ac:dyDescent="0.2">
      <c r="A111" s="17"/>
      <c r="B111" s="17"/>
      <c r="C111" s="17"/>
      <c r="D111" s="17"/>
      <c r="E111" s="17"/>
    </row>
    <row r="112" spans="1:5" x14ac:dyDescent="0.2">
      <c r="A112" s="17"/>
      <c r="B112" s="17"/>
      <c r="C112" s="17"/>
      <c r="D112" s="17"/>
      <c r="E112" s="17"/>
    </row>
    <row r="113" spans="1:5" x14ac:dyDescent="0.2">
      <c r="A113" s="17"/>
      <c r="B113" s="17"/>
      <c r="C113" s="17"/>
      <c r="D113" s="17"/>
      <c r="E113" s="17"/>
    </row>
    <row r="114" spans="1:5" x14ac:dyDescent="0.2">
      <c r="A114" s="17"/>
      <c r="B114" s="17"/>
      <c r="C114" s="17"/>
      <c r="D114" s="17"/>
      <c r="E114" s="17"/>
    </row>
    <row r="115" spans="1:5" x14ac:dyDescent="0.2">
      <c r="A115" s="17"/>
      <c r="B115" s="17"/>
      <c r="C115" s="17"/>
      <c r="D115" s="17"/>
      <c r="E115" s="17"/>
    </row>
    <row r="116" spans="1:5" x14ac:dyDescent="0.2">
      <c r="A116" s="17"/>
      <c r="B116" s="17"/>
      <c r="C116" s="17"/>
      <c r="D116" s="17"/>
      <c r="E116" s="17"/>
    </row>
    <row r="117" spans="1:5" x14ac:dyDescent="0.2">
      <c r="A117" s="17"/>
      <c r="B117" s="17"/>
      <c r="C117" s="17"/>
      <c r="D117" s="17"/>
      <c r="E117" s="17"/>
    </row>
    <row r="118" spans="1:5" x14ac:dyDescent="0.2">
      <c r="A118" s="17"/>
      <c r="B118" s="17"/>
      <c r="C118" s="17"/>
      <c r="D118" s="17"/>
      <c r="E118" s="17"/>
    </row>
    <row r="119" spans="1:5" x14ac:dyDescent="0.2">
      <c r="A119" s="17"/>
      <c r="B119" s="17"/>
      <c r="C119" s="17"/>
      <c r="D119" s="17"/>
      <c r="E119" s="17"/>
    </row>
    <row r="120" spans="1:5" x14ac:dyDescent="0.2">
      <c r="A120" s="17"/>
      <c r="B120" s="17"/>
      <c r="C120" s="17"/>
      <c r="D120" s="17"/>
      <c r="E120" s="17"/>
    </row>
    <row r="121" spans="1:5" x14ac:dyDescent="0.2">
      <c r="A121" s="17"/>
      <c r="B121" s="17"/>
      <c r="C121" s="17"/>
      <c r="D121" s="17"/>
      <c r="E121" s="17"/>
    </row>
    <row r="122" spans="1:5" x14ac:dyDescent="0.2">
      <c r="A122" s="17"/>
      <c r="B122" s="17"/>
      <c r="C122" s="17"/>
      <c r="D122" s="17"/>
      <c r="E122" s="17"/>
    </row>
    <row r="123" spans="1:5" x14ac:dyDescent="0.2">
      <c r="A123" s="17"/>
      <c r="B123" s="17"/>
      <c r="C123" s="17"/>
      <c r="D123" s="17"/>
      <c r="E123" s="17"/>
    </row>
    <row r="124" spans="1:5" x14ac:dyDescent="0.2">
      <c r="A124" s="17"/>
      <c r="B124" s="17"/>
      <c r="C124" s="17"/>
      <c r="D124" s="17"/>
      <c r="E124" s="17"/>
    </row>
    <row r="125" spans="1:5" x14ac:dyDescent="0.2">
      <c r="A125" s="17"/>
      <c r="B125" s="17"/>
      <c r="C125" s="17"/>
      <c r="D125" s="17"/>
      <c r="E125" s="17"/>
    </row>
    <row r="126" spans="1:5" x14ac:dyDescent="0.2">
      <c r="A126" s="17"/>
      <c r="B126" s="17"/>
      <c r="C126" s="17"/>
      <c r="D126" s="17"/>
      <c r="E126" s="17"/>
    </row>
    <row r="127" spans="1:5" x14ac:dyDescent="0.2">
      <c r="A127" s="17"/>
      <c r="B127" s="17"/>
      <c r="C127" s="17"/>
      <c r="D127" s="17"/>
      <c r="E127" s="17"/>
    </row>
    <row r="128" spans="1:5" x14ac:dyDescent="0.2">
      <c r="A128" s="17"/>
      <c r="B128" s="17"/>
      <c r="C128" s="17"/>
      <c r="D128" s="17"/>
      <c r="E128" s="17"/>
    </row>
    <row r="129" spans="1:5" x14ac:dyDescent="0.2">
      <c r="A129" s="17"/>
      <c r="B129" s="17"/>
      <c r="C129" s="17"/>
      <c r="D129" s="17"/>
      <c r="E129" s="17"/>
    </row>
    <row r="130" spans="1:5" x14ac:dyDescent="0.2">
      <c r="A130" s="17"/>
      <c r="B130" s="17"/>
      <c r="C130" s="17"/>
      <c r="D130" s="17"/>
      <c r="E130" s="17"/>
    </row>
    <row r="131" spans="1:5" x14ac:dyDescent="0.2">
      <c r="A131" s="17"/>
      <c r="B131" s="17"/>
      <c r="C131" s="17"/>
      <c r="D131" s="17"/>
      <c r="E131" s="17"/>
    </row>
    <row r="132" spans="1:5" x14ac:dyDescent="0.2">
      <c r="A132" s="17"/>
      <c r="B132" s="17"/>
      <c r="C132" s="17"/>
      <c r="D132" s="17"/>
      <c r="E132" s="17"/>
    </row>
    <row r="133" spans="1:5" x14ac:dyDescent="0.2">
      <c r="A133" s="17"/>
      <c r="B133" s="17"/>
      <c r="C133" s="17"/>
      <c r="D133" s="17"/>
      <c r="E133" s="17"/>
    </row>
    <row r="134" spans="1:5" x14ac:dyDescent="0.2">
      <c r="A134" s="17"/>
      <c r="B134" s="17"/>
      <c r="C134" s="17"/>
      <c r="D134" s="17"/>
      <c r="E134" s="17"/>
    </row>
    <row r="135" spans="1:5" x14ac:dyDescent="0.2">
      <c r="A135" s="17"/>
      <c r="B135" s="17"/>
      <c r="C135" s="17"/>
      <c r="D135" s="17"/>
      <c r="E135" s="17"/>
    </row>
    <row r="136" spans="1:5" x14ac:dyDescent="0.2">
      <c r="A136" s="17"/>
      <c r="B136" s="17"/>
      <c r="C136" s="17"/>
      <c r="D136" s="17"/>
      <c r="E136" s="17"/>
    </row>
    <row r="137" spans="1:5" x14ac:dyDescent="0.2">
      <c r="A137" s="17"/>
      <c r="B137" s="17"/>
      <c r="C137" s="17"/>
      <c r="D137" s="17"/>
      <c r="E137" s="17"/>
    </row>
    <row r="138" spans="1:5" x14ac:dyDescent="0.2">
      <c r="A138" s="17"/>
      <c r="B138" s="17"/>
      <c r="C138" s="17"/>
      <c r="D138" s="17"/>
      <c r="E138" s="17"/>
    </row>
    <row r="139" spans="1:5" x14ac:dyDescent="0.2">
      <c r="A139" s="17"/>
      <c r="B139" s="17"/>
      <c r="C139" s="17"/>
      <c r="D139" s="17"/>
      <c r="E139" s="17"/>
    </row>
    <row r="140" spans="1:5" x14ac:dyDescent="0.2">
      <c r="A140" s="17"/>
      <c r="B140" s="17"/>
      <c r="C140" s="17"/>
      <c r="D140" s="17"/>
      <c r="E140" s="17"/>
    </row>
    <row r="141" spans="1:5" x14ac:dyDescent="0.2">
      <c r="A141" s="17"/>
      <c r="B141" s="17"/>
      <c r="C141" s="17"/>
      <c r="D141" s="17"/>
      <c r="E141" s="17"/>
    </row>
    <row r="142" spans="1:5" x14ac:dyDescent="0.2">
      <c r="A142" s="17"/>
      <c r="B142" s="17"/>
      <c r="C142" s="17"/>
      <c r="D142" s="17"/>
      <c r="E142" s="17"/>
    </row>
    <row r="143" spans="1:5" x14ac:dyDescent="0.2">
      <c r="A143" s="17"/>
      <c r="B143" s="17"/>
      <c r="C143" s="17"/>
      <c r="D143" s="17"/>
      <c r="E143" s="17"/>
    </row>
    <row r="144" spans="1:5" x14ac:dyDescent="0.2">
      <c r="A144" s="17"/>
      <c r="B144" s="17"/>
      <c r="C144" s="17"/>
      <c r="D144" s="17"/>
      <c r="E144" s="17"/>
    </row>
    <row r="145" spans="1:5" x14ac:dyDescent="0.2">
      <c r="A145" s="17"/>
      <c r="B145" s="17"/>
      <c r="C145" s="17"/>
      <c r="D145" s="17"/>
      <c r="E145" s="17"/>
    </row>
    <row r="146" spans="1:5" x14ac:dyDescent="0.2">
      <c r="A146" s="17"/>
      <c r="B146" s="17"/>
      <c r="C146" s="17"/>
      <c r="D146" s="17"/>
      <c r="E146" s="17"/>
    </row>
    <row r="147" spans="1:5" x14ac:dyDescent="0.2">
      <c r="A147" s="17"/>
      <c r="B147" s="17"/>
      <c r="C147" s="17"/>
      <c r="D147" s="17"/>
      <c r="E147" s="17"/>
    </row>
    <row r="148" spans="1:5" x14ac:dyDescent="0.2">
      <c r="A148" s="17"/>
      <c r="B148" s="17"/>
      <c r="C148" s="17"/>
      <c r="D148" s="17"/>
      <c r="E148" s="17"/>
    </row>
    <row r="149" spans="1:5" x14ac:dyDescent="0.2">
      <c r="A149" s="17"/>
      <c r="B149" s="17"/>
      <c r="C149" s="17"/>
      <c r="D149" s="17"/>
      <c r="E149" s="17"/>
    </row>
    <row r="150" spans="1:5" x14ac:dyDescent="0.2">
      <c r="A150" s="17"/>
      <c r="B150" s="17"/>
      <c r="C150" s="17"/>
      <c r="D150" s="17"/>
      <c r="E150" s="17"/>
    </row>
    <row r="151" spans="1:5" x14ac:dyDescent="0.2">
      <c r="A151" s="17"/>
      <c r="B151" s="17"/>
      <c r="C151" s="17"/>
      <c r="D151" s="17"/>
      <c r="E151" s="17"/>
    </row>
    <row r="152" spans="1:5" x14ac:dyDescent="0.2">
      <c r="A152" s="17"/>
      <c r="B152" s="17"/>
      <c r="C152" s="17"/>
      <c r="D152" s="17"/>
      <c r="E152" s="17"/>
    </row>
    <row r="153" spans="1:5" x14ac:dyDescent="0.2">
      <c r="A153" s="17"/>
      <c r="B153" s="17"/>
      <c r="C153" s="17"/>
      <c r="D153" s="17"/>
      <c r="E153" s="17"/>
    </row>
    <row r="154" spans="1:5" x14ac:dyDescent="0.2">
      <c r="A154" s="17"/>
      <c r="B154" s="17"/>
      <c r="C154" s="17"/>
      <c r="D154" s="17"/>
      <c r="E154" s="17"/>
    </row>
    <row r="155" spans="1:5" x14ac:dyDescent="0.2">
      <c r="A155" s="17"/>
      <c r="B155" s="17"/>
      <c r="C155" s="17"/>
      <c r="D155" s="17"/>
      <c r="E155" s="17"/>
    </row>
    <row r="156" spans="1:5" x14ac:dyDescent="0.2">
      <c r="A156" s="17"/>
      <c r="B156" s="17"/>
      <c r="C156" s="17"/>
      <c r="D156" s="17"/>
      <c r="E156" s="17"/>
    </row>
    <row r="157" spans="1:5" x14ac:dyDescent="0.2">
      <c r="A157" s="17"/>
      <c r="B157" s="17"/>
      <c r="C157" s="17"/>
      <c r="D157" s="17"/>
      <c r="E157" s="17"/>
    </row>
    <row r="158" spans="1:5" x14ac:dyDescent="0.2">
      <c r="A158" s="17"/>
      <c r="B158" s="17"/>
      <c r="C158" s="17"/>
      <c r="D158" s="17"/>
      <c r="E158" s="17"/>
    </row>
    <row r="159" spans="1:5" x14ac:dyDescent="0.2">
      <c r="A159" s="17"/>
      <c r="B159" s="17"/>
      <c r="C159" s="17"/>
      <c r="D159" s="17"/>
      <c r="E159" s="17"/>
    </row>
    <row r="160" spans="1:5" x14ac:dyDescent="0.2">
      <c r="A160" s="17"/>
      <c r="B160" s="17"/>
      <c r="C160" s="17"/>
      <c r="D160" s="17"/>
      <c r="E160" s="17"/>
    </row>
    <row r="161" spans="1:5" x14ac:dyDescent="0.2">
      <c r="A161" s="17"/>
      <c r="B161" s="17"/>
      <c r="C161" s="17"/>
      <c r="D161" s="17"/>
      <c r="E161" s="17"/>
    </row>
    <row r="162" spans="1:5" x14ac:dyDescent="0.2">
      <c r="A162" s="17"/>
      <c r="B162" s="17"/>
      <c r="C162" s="17"/>
      <c r="D162" s="17"/>
      <c r="E162" s="17"/>
    </row>
    <row r="163" spans="1:5" x14ac:dyDescent="0.2">
      <c r="A163" s="17"/>
      <c r="B163" s="17"/>
      <c r="C163" s="17"/>
      <c r="D163" s="17"/>
      <c r="E163" s="17"/>
    </row>
    <row r="164" spans="1:5" x14ac:dyDescent="0.2">
      <c r="A164" s="17"/>
      <c r="B164" s="17"/>
      <c r="C164" s="17"/>
      <c r="D164" s="17"/>
      <c r="E164" s="17"/>
    </row>
    <row r="165" spans="1:5" x14ac:dyDescent="0.2">
      <c r="A165" s="17"/>
      <c r="B165" s="17"/>
      <c r="C165" s="17"/>
      <c r="D165" s="17"/>
      <c r="E165" s="17"/>
    </row>
    <row r="166" spans="1:5" x14ac:dyDescent="0.2">
      <c r="A166" s="17"/>
      <c r="B166" s="17"/>
      <c r="C166" s="17"/>
      <c r="D166" s="17"/>
      <c r="E166" s="17"/>
    </row>
    <row r="167" spans="1:5" x14ac:dyDescent="0.2">
      <c r="A167" s="17"/>
      <c r="B167" s="17"/>
      <c r="C167" s="17"/>
      <c r="D167" s="17"/>
      <c r="E167" s="17"/>
    </row>
    <row r="168" spans="1:5" x14ac:dyDescent="0.2">
      <c r="A168" s="17"/>
      <c r="B168" s="17"/>
      <c r="C168" s="17"/>
      <c r="D168" s="17"/>
      <c r="E168" s="17"/>
    </row>
    <row r="169" spans="1:5" x14ac:dyDescent="0.2">
      <c r="A169" s="17"/>
      <c r="B169" s="17"/>
      <c r="C169" s="17"/>
      <c r="D169" s="17"/>
      <c r="E169" s="17"/>
    </row>
    <row r="170" spans="1:5" x14ac:dyDescent="0.2">
      <c r="A170" s="17"/>
      <c r="B170" s="17"/>
      <c r="C170" s="17"/>
      <c r="D170" s="17"/>
      <c r="E170" s="17"/>
    </row>
    <row r="171" spans="1:5" x14ac:dyDescent="0.2">
      <c r="A171" s="17"/>
      <c r="B171" s="17"/>
      <c r="C171" s="17"/>
      <c r="D171" s="17"/>
      <c r="E171" s="17"/>
    </row>
    <row r="172" spans="1:5" x14ac:dyDescent="0.2">
      <c r="A172" s="17"/>
      <c r="B172" s="17"/>
      <c r="C172" s="17"/>
      <c r="D172" s="17"/>
      <c r="E172" s="17"/>
    </row>
    <row r="173" spans="1:5" x14ac:dyDescent="0.2">
      <c r="A173" s="17"/>
      <c r="B173" s="17"/>
      <c r="C173" s="17"/>
      <c r="D173" s="17"/>
      <c r="E173" s="17"/>
    </row>
    <row r="174" spans="1:5" x14ac:dyDescent="0.2">
      <c r="A174" s="17"/>
      <c r="B174" s="17"/>
      <c r="C174" s="17"/>
      <c r="D174" s="17"/>
      <c r="E174" s="17"/>
    </row>
    <row r="175" spans="1:5" x14ac:dyDescent="0.2">
      <c r="A175" s="17"/>
      <c r="B175" s="17"/>
      <c r="C175" s="17"/>
      <c r="D175" s="17"/>
      <c r="E175" s="17"/>
    </row>
    <row r="176" spans="1:5" x14ac:dyDescent="0.2">
      <c r="A176" s="17"/>
      <c r="B176" s="17"/>
      <c r="C176" s="17"/>
      <c r="D176" s="17"/>
      <c r="E176" s="17"/>
    </row>
    <row r="177" spans="1:5" x14ac:dyDescent="0.2">
      <c r="A177" s="17"/>
      <c r="B177" s="17"/>
      <c r="C177" s="17"/>
      <c r="D177" s="17"/>
      <c r="E177" s="17"/>
    </row>
    <row r="178" spans="1:5" x14ac:dyDescent="0.2">
      <c r="A178" s="17"/>
      <c r="B178" s="17"/>
      <c r="C178" s="17"/>
      <c r="D178" s="17"/>
      <c r="E178" s="17"/>
    </row>
    <row r="179" spans="1:5" x14ac:dyDescent="0.2">
      <c r="A179" s="17"/>
      <c r="B179" s="17"/>
      <c r="C179" s="17"/>
      <c r="D179" s="17"/>
      <c r="E179" s="17"/>
    </row>
    <row r="180" spans="1:5" x14ac:dyDescent="0.2">
      <c r="A180" s="17"/>
      <c r="B180" s="17"/>
      <c r="C180" s="17"/>
      <c r="D180" s="17"/>
      <c r="E180" s="17"/>
    </row>
    <row r="181" spans="1:5" x14ac:dyDescent="0.2">
      <c r="A181" s="17"/>
      <c r="B181" s="17"/>
      <c r="C181" s="17"/>
      <c r="D181" s="17"/>
      <c r="E181" s="17"/>
    </row>
    <row r="182" spans="1:5" x14ac:dyDescent="0.2">
      <c r="A182" s="17"/>
      <c r="B182" s="17"/>
      <c r="C182" s="17"/>
      <c r="D182" s="17"/>
      <c r="E182" s="17"/>
    </row>
    <row r="183" spans="1:5" x14ac:dyDescent="0.2">
      <c r="A183" s="17"/>
      <c r="B183" s="17"/>
      <c r="C183" s="17"/>
      <c r="D183" s="17"/>
      <c r="E183" s="17"/>
    </row>
    <row r="184" spans="1:5" x14ac:dyDescent="0.2">
      <c r="A184" s="17"/>
      <c r="B184" s="17"/>
      <c r="C184" s="17"/>
      <c r="D184" s="17"/>
      <c r="E184" s="17"/>
    </row>
    <row r="185" spans="1:5" x14ac:dyDescent="0.2">
      <c r="A185" s="17"/>
      <c r="B185" s="17"/>
      <c r="C185" s="17"/>
      <c r="D185" s="17"/>
      <c r="E185" s="17"/>
    </row>
    <row r="186" spans="1:5" x14ac:dyDescent="0.2">
      <c r="A186" s="17"/>
      <c r="B186" s="17"/>
      <c r="C186" s="17"/>
      <c r="D186" s="17"/>
      <c r="E186" s="17"/>
    </row>
    <row r="187" spans="1:5" x14ac:dyDescent="0.2">
      <c r="A187" s="17"/>
      <c r="B187" s="17"/>
      <c r="C187" s="17"/>
      <c r="D187" s="17"/>
      <c r="E187" s="17"/>
    </row>
    <row r="188" spans="1:5" x14ac:dyDescent="0.2">
      <c r="A188" s="17"/>
      <c r="B188" s="17"/>
      <c r="C188" s="17"/>
      <c r="D188" s="17"/>
      <c r="E188" s="17"/>
    </row>
    <row r="189" spans="1:5" x14ac:dyDescent="0.2">
      <c r="A189" s="17"/>
      <c r="B189" s="17"/>
      <c r="C189" s="17"/>
      <c r="D189" s="17"/>
      <c r="E189" s="17"/>
    </row>
    <row r="190" spans="1:5" x14ac:dyDescent="0.2">
      <c r="A190" s="17"/>
      <c r="B190" s="17"/>
      <c r="C190" s="17"/>
      <c r="D190" s="17"/>
      <c r="E190" s="17"/>
    </row>
    <row r="191" spans="1:5" x14ac:dyDescent="0.2">
      <c r="A191" s="17"/>
      <c r="B191" s="17"/>
      <c r="C191" s="17"/>
      <c r="D191" s="17"/>
      <c r="E191" s="17"/>
    </row>
    <row r="192" spans="1:5" x14ac:dyDescent="0.2">
      <c r="A192" s="17"/>
      <c r="B192" s="17"/>
      <c r="C192" s="17"/>
      <c r="D192" s="17"/>
      <c r="E192" s="17"/>
    </row>
    <row r="193" spans="1:5" x14ac:dyDescent="0.2">
      <c r="A193" s="17"/>
      <c r="B193" s="17"/>
      <c r="C193" s="17"/>
      <c r="D193" s="17"/>
      <c r="E193" s="17"/>
    </row>
    <row r="194" spans="1:5" x14ac:dyDescent="0.2">
      <c r="A194" s="17"/>
      <c r="B194" s="17"/>
      <c r="C194" s="17"/>
      <c r="D194" s="17"/>
      <c r="E194" s="17"/>
    </row>
    <row r="195" spans="1:5" x14ac:dyDescent="0.2">
      <c r="A195" s="17"/>
      <c r="B195" s="17"/>
      <c r="C195" s="17"/>
      <c r="D195" s="17"/>
      <c r="E195" s="17"/>
    </row>
    <row r="196" spans="1:5" x14ac:dyDescent="0.2">
      <c r="A196" s="17"/>
      <c r="B196" s="17"/>
      <c r="C196" s="17"/>
      <c r="D196" s="17"/>
      <c r="E196" s="17"/>
    </row>
    <row r="197" spans="1:5" x14ac:dyDescent="0.2">
      <c r="A197" s="17"/>
      <c r="B197" s="17"/>
      <c r="C197" s="17"/>
      <c r="D197" s="17"/>
      <c r="E197" s="17"/>
    </row>
    <row r="198" spans="1:5" x14ac:dyDescent="0.2">
      <c r="A198" s="17"/>
      <c r="B198" s="17"/>
      <c r="C198" s="17"/>
      <c r="D198" s="17"/>
      <c r="E198" s="17"/>
    </row>
    <row r="199" spans="1:5" x14ac:dyDescent="0.2">
      <c r="A199" s="17"/>
      <c r="B199" s="17"/>
      <c r="C199" s="17"/>
      <c r="D199" s="17"/>
      <c r="E199" s="17"/>
    </row>
    <row r="200" spans="1:5" x14ac:dyDescent="0.2">
      <c r="A200" s="17"/>
      <c r="B200" s="17"/>
      <c r="C200" s="17"/>
      <c r="D200" s="17"/>
      <c r="E200" s="17"/>
    </row>
    <row r="201" spans="1:5" x14ac:dyDescent="0.2">
      <c r="A201" s="17"/>
      <c r="B201" s="17"/>
      <c r="C201" s="17"/>
      <c r="D201" s="17"/>
      <c r="E201" s="17"/>
    </row>
    <row r="202" spans="1:5" x14ac:dyDescent="0.2">
      <c r="A202" s="17"/>
      <c r="B202" s="17"/>
      <c r="C202" s="17"/>
      <c r="D202" s="17"/>
      <c r="E202" s="17"/>
    </row>
    <row r="203" spans="1:5" x14ac:dyDescent="0.2">
      <c r="A203" s="17"/>
      <c r="B203" s="17"/>
      <c r="C203" s="17"/>
      <c r="D203" s="17"/>
      <c r="E203" s="17"/>
    </row>
    <row r="204" spans="1:5" x14ac:dyDescent="0.2">
      <c r="A204" s="17"/>
      <c r="B204" s="17"/>
      <c r="C204" s="17"/>
      <c r="D204" s="17"/>
      <c r="E204" s="17"/>
    </row>
    <row r="205" spans="1:5" x14ac:dyDescent="0.2">
      <c r="A205" s="17"/>
      <c r="B205" s="17"/>
      <c r="C205" s="17"/>
      <c r="D205" s="17"/>
      <c r="E205" s="17"/>
    </row>
    <row r="206" spans="1:5" x14ac:dyDescent="0.2">
      <c r="A206" s="17"/>
      <c r="B206" s="17"/>
      <c r="C206" s="17"/>
      <c r="D206" s="17"/>
      <c r="E206" s="17"/>
    </row>
    <row r="207" spans="1:5" x14ac:dyDescent="0.2">
      <c r="A207" s="17"/>
      <c r="B207" s="17"/>
      <c r="C207" s="17"/>
      <c r="D207" s="17"/>
      <c r="E207" s="17"/>
    </row>
    <row r="208" spans="1:5" x14ac:dyDescent="0.2">
      <c r="A208" s="17"/>
      <c r="B208" s="17"/>
      <c r="C208" s="17"/>
      <c r="D208" s="17"/>
      <c r="E208" s="17"/>
    </row>
    <row r="209" spans="1:5" x14ac:dyDescent="0.2">
      <c r="A209" s="17"/>
      <c r="B209" s="17"/>
      <c r="C209" s="17"/>
      <c r="D209" s="17"/>
      <c r="E209" s="17"/>
    </row>
    <row r="210" spans="1:5" x14ac:dyDescent="0.2">
      <c r="A210" s="17"/>
      <c r="B210" s="17"/>
      <c r="C210" s="17"/>
      <c r="D210" s="17"/>
      <c r="E210" s="17"/>
    </row>
    <row r="211" spans="1:5" x14ac:dyDescent="0.2">
      <c r="A211" s="17"/>
      <c r="B211" s="17"/>
      <c r="C211" s="17"/>
      <c r="D211" s="17"/>
      <c r="E211" s="17"/>
    </row>
    <row r="212" spans="1:5" x14ac:dyDescent="0.2">
      <c r="A212" s="17"/>
      <c r="B212" s="17"/>
      <c r="C212" s="17"/>
      <c r="D212" s="17"/>
      <c r="E212" s="17"/>
    </row>
    <row r="213" spans="1:5" x14ac:dyDescent="0.2">
      <c r="A213" s="17"/>
      <c r="B213" s="17"/>
      <c r="C213" s="17"/>
      <c r="D213" s="17"/>
      <c r="E213" s="17"/>
    </row>
    <row r="214" spans="1:5" x14ac:dyDescent="0.2">
      <c r="A214" s="17"/>
      <c r="B214" s="17"/>
      <c r="C214" s="17"/>
      <c r="D214" s="17"/>
      <c r="E214" s="17"/>
    </row>
    <row r="215" spans="1:5" x14ac:dyDescent="0.2">
      <c r="A215" s="17"/>
      <c r="B215" s="17"/>
      <c r="C215" s="17"/>
      <c r="D215" s="17"/>
      <c r="E215" s="17"/>
    </row>
    <row r="216" spans="1:5" x14ac:dyDescent="0.2">
      <c r="A216" s="17"/>
      <c r="B216" s="17"/>
      <c r="C216" s="17"/>
      <c r="D216" s="17"/>
      <c r="E216" s="17"/>
    </row>
    <row r="217" spans="1:5" x14ac:dyDescent="0.2">
      <c r="A217" s="17"/>
      <c r="B217" s="17"/>
      <c r="C217" s="17"/>
      <c r="D217" s="17"/>
      <c r="E217" s="17"/>
    </row>
    <row r="218" spans="1:5" x14ac:dyDescent="0.2">
      <c r="A218" s="17"/>
      <c r="B218" s="17"/>
      <c r="C218" s="17"/>
      <c r="D218" s="17"/>
      <c r="E218" s="17"/>
    </row>
    <row r="219" spans="1:5" x14ac:dyDescent="0.2">
      <c r="A219" s="17"/>
      <c r="B219" s="17"/>
      <c r="C219" s="17"/>
      <c r="D219" s="17"/>
      <c r="E219" s="17"/>
    </row>
    <row r="220" spans="1:5" x14ac:dyDescent="0.2">
      <c r="A220" s="17"/>
      <c r="B220" s="17"/>
      <c r="C220" s="17"/>
      <c r="D220" s="17"/>
      <c r="E220" s="17"/>
    </row>
    <row r="221" spans="1:5" x14ac:dyDescent="0.2">
      <c r="A221" s="17"/>
      <c r="B221" s="17"/>
      <c r="C221" s="17"/>
      <c r="D221" s="17"/>
      <c r="E221" s="17"/>
    </row>
    <row r="222" spans="1:5" x14ac:dyDescent="0.2">
      <c r="A222" s="17"/>
      <c r="B222" s="17"/>
      <c r="C222" s="17"/>
      <c r="D222" s="17"/>
      <c r="E222" s="17"/>
    </row>
    <row r="223" spans="1:5" x14ac:dyDescent="0.2">
      <c r="A223" s="17"/>
      <c r="B223" s="17"/>
      <c r="C223" s="17"/>
      <c r="D223" s="17"/>
      <c r="E223" s="17"/>
    </row>
    <row r="224" spans="1:5" x14ac:dyDescent="0.2">
      <c r="A224" s="17"/>
      <c r="B224" s="17"/>
      <c r="C224" s="17"/>
      <c r="D224" s="17"/>
      <c r="E224" s="17"/>
    </row>
    <row r="225" spans="1:5" x14ac:dyDescent="0.2">
      <c r="A225" s="17"/>
      <c r="B225" s="17"/>
      <c r="C225" s="17"/>
      <c r="D225" s="17"/>
      <c r="E225" s="17"/>
    </row>
    <row r="226" spans="1:5" x14ac:dyDescent="0.2">
      <c r="A226" s="17"/>
      <c r="B226" s="17"/>
      <c r="C226" s="17"/>
      <c r="D226" s="17"/>
      <c r="E226" s="17"/>
    </row>
    <row r="227" spans="1:5" x14ac:dyDescent="0.2">
      <c r="A227" s="17"/>
      <c r="B227" s="17"/>
      <c r="C227" s="17"/>
      <c r="D227" s="17"/>
      <c r="E227" s="17"/>
    </row>
    <row r="228" spans="1:5" x14ac:dyDescent="0.2">
      <c r="A228" s="17"/>
      <c r="B228" s="17"/>
      <c r="C228" s="17"/>
      <c r="D228" s="17"/>
      <c r="E228" s="17"/>
    </row>
    <row r="229" spans="1:5" x14ac:dyDescent="0.2">
      <c r="A229" s="17"/>
      <c r="B229" s="17"/>
      <c r="C229" s="17"/>
      <c r="D229" s="17"/>
      <c r="E229" s="17"/>
    </row>
    <row r="230" spans="1:5" x14ac:dyDescent="0.2">
      <c r="A230" s="17"/>
      <c r="B230" s="17"/>
      <c r="C230" s="17"/>
      <c r="D230" s="17"/>
      <c r="E230" s="17"/>
    </row>
    <row r="231" spans="1:5" x14ac:dyDescent="0.2">
      <c r="A231" s="17"/>
      <c r="B231" s="17"/>
      <c r="C231" s="17"/>
      <c r="D231" s="17"/>
      <c r="E231" s="17"/>
    </row>
    <row r="232" spans="1:5" x14ac:dyDescent="0.2">
      <c r="A232" s="17"/>
      <c r="B232" s="17"/>
      <c r="C232" s="17"/>
      <c r="D232" s="17"/>
      <c r="E232" s="17"/>
    </row>
    <row r="233" spans="1:5" x14ac:dyDescent="0.2">
      <c r="A233" s="17"/>
      <c r="B233" s="17"/>
      <c r="C233" s="17"/>
      <c r="D233" s="17"/>
      <c r="E233" s="17"/>
    </row>
    <row r="234" spans="1:5" x14ac:dyDescent="0.2">
      <c r="A234" s="17"/>
      <c r="B234" s="17"/>
      <c r="C234" s="17"/>
      <c r="D234" s="17"/>
      <c r="E234" s="17"/>
    </row>
    <row r="235" spans="1:5" x14ac:dyDescent="0.2">
      <c r="A235" s="17"/>
      <c r="B235" s="17"/>
      <c r="C235" s="17"/>
      <c r="D235" s="17"/>
      <c r="E235" s="17"/>
    </row>
    <row r="236" spans="1:5" x14ac:dyDescent="0.2">
      <c r="A236" s="17"/>
      <c r="B236" s="17"/>
      <c r="C236" s="17"/>
      <c r="D236" s="17"/>
      <c r="E236" s="17"/>
    </row>
    <row r="237" spans="1:5" x14ac:dyDescent="0.2">
      <c r="A237" s="17"/>
      <c r="B237" s="17"/>
      <c r="C237" s="17"/>
      <c r="D237" s="17"/>
      <c r="E237" s="17"/>
    </row>
    <row r="238" spans="1:5" x14ac:dyDescent="0.2">
      <c r="A238" s="17"/>
      <c r="B238" s="17"/>
      <c r="C238" s="17"/>
      <c r="D238" s="17"/>
      <c r="E238" s="17"/>
    </row>
    <row r="239" spans="1:5" x14ac:dyDescent="0.2">
      <c r="A239" s="17"/>
      <c r="B239" s="17"/>
      <c r="C239" s="17"/>
      <c r="D239" s="17"/>
      <c r="E239" s="17"/>
    </row>
    <row r="240" spans="1:5" x14ac:dyDescent="0.2">
      <c r="A240" s="17"/>
      <c r="B240" s="17"/>
      <c r="C240" s="17"/>
      <c r="D240" s="17"/>
      <c r="E240" s="17"/>
    </row>
    <row r="241" spans="1:5" x14ac:dyDescent="0.2">
      <c r="A241" s="17"/>
      <c r="B241" s="17"/>
      <c r="C241" s="17"/>
      <c r="D241" s="17"/>
      <c r="E241" s="17"/>
    </row>
    <row r="242" spans="1:5" x14ac:dyDescent="0.2">
      <c r="A242" s="17"/>
      <c r="B242" s="17"/>
      <c r="C242" s="17"/>
      <c r="D242" s="17"/>
      <c r="E242" s="17"/>
    </row>
    <row r="243" spans="1:5" x14ac:dyDescent="0.2">
      <c r="A243" s="17"/>
      <c r="B243" s="17"/>
      <c r="C243" s="17"/>
      <c r="D243" s="17"/>
      <c r="E243" s="17"/>
    </row>
    <row r="244" spans="1:5" x14ac:dyDescent="0.2">
      <c r="A244" s="17"/>
      <c r="B244" s="17"/>
      <c r="C244" s="17"/>
      <c r="D244" s="17"/>
      <c r="E244" s="17"/>
    </row>
    <row r="245" spans="1:5" x14ac:dyDescent="0.2">
      <c r="A245" s="17"/>
      <c r="B245" s="17"/>
      <c r="C245" s="17"/>
      <c r="D245" s="17"/>
      <c r="E245" s="17"/>
    </row>
    <row r="246" spans="1:5" x14ac:dyDescent="0.2">
      <c r="A246" s="17"/>
      <c r="B246" s="17"/>
      <c r="C246" s="17"/>
      <c r="D246" s="17"/>
      <c r="E246" s="17"/>
    </row>
    <row r="247" spans="1:5" x14ac:dyDescent="0.2">
      <c r="A247" s="17"/>
      <c r="B247" s="17"/>
      <c r="C247" s="17"/>
      <c r="D247" s="17"/>
      <c r="E247" s="17"/>
    </row>
    <row r="248" spans="1:5" x14ac:dyDescent="0.2">
      <c r="A248" s="17"/>
      <c r="B248" s="17"/>
      <c r="C248" s="17"/>
      <c r="D248" s="17"/>
      <c r="E248" s="17"/>
    </row>
    <row r="249" spans="1:5" x14ac:dyDescent="0.2">
      <c r="A249" s="17"/>
      <c r="B249" s="17"/>
      <c r="C249" s="17"/>
      <c r="D249" s="17"/>
      <c r="E249" s="17"/>
    </row>
    <row r="250" spans="1:5" x14ac:dyDescent="0.2">
      <c r="A250" s="17"/>
      <c r="B250" s="17"/>
      <c r="C250" s="17"/>
      <c r="D250" s="17"/>
      <c r="E250" s="17"/>
    </row>
    <row r="251" spans="1:5" x14ac:dyDescent="0.2">
      <c r="A251" s="17"/>
      <c r="B251" s="17"/>
      <c r="C251" s="17"/>
      <c r="D251" s="17"/>
      <c r="E251" s="17"/>
    </row>
    <row r="252" spans="1:5" x14ac:dyDescent="0.2">
      <c r="A252" s="17"/>
      <c r="B252" s="17"/>
      <c r="C252" s="17"/>
      <c r="D252" s="17"/>
      <c r="E252" s="17"/>
    </row>
    <row r="253" spans="1:5" x14ac:dyDescent="0.2">
      <c r="A253" s="17"/>
      <c r="B253" s="17"/>
      <c r="C253" s="17"/>
      <c r="D253" s="17"/>
      <c r="E253" s="17"/>
    </row>
    <row r="254" spans="1:5" x14ac:dyDescent="0.2">
      <c r="A254" s="17"/>
      <c r="B254" s="17"/>
      <c r="C254" s="17"/>
      <c r="D254" s="17"/>
      <c r="E254" s="17"/>
    </row>
    <row r="255" spans="1:5" x14ac:dyDescent="0.2">
      <c r="A255" s="17"/>
      <c r="B255" s="17"/>
      <c r="C255" s="17"/>
      <c r="D255" s="17"/>
      <c r="E255" s="17"/>
    </row>
    <row r="256" spans="1:5" x14ac:dyDescent="0.2">
      <c r="A256" s="17"/>
      <c r="B256" s="17"/>
      <c r="C256" s="17"/>
      <c r="D256" s="17"/>
      <c r="E256" s="17"/>
    </row>
    <row r="257" spans="1:5" x14ac:dyDescent="0.2">
      <c r="A257" s="17"/>
      <c r="B257" s="17"/>
      <c r="C257" s="17"/>
      <c r="D257" s="17"/>
      <c r="E257" s="17"/>
    </row>
    <row r="258" spans="1:5" x14ac:dyDescent="0.2">
      <c r="A258" s="17"/>
      <c r="B258" s="17"/>
      <c r="C258" s="17"/>
      <c r="D258" s="17"/>
      <c r="E258" s="17"/>
    </row>
    <row r="259" spans="1:5" x14ac:dyDescent="0.2">
      <c r="A259" s="17"/>
      <c r="B259" s="17"/>
      <c r="C259" s="17"/>
      <c r="D259" s="17"/>
      <c r="E259" s="17"/>
    </row>
    <row r="260" spans="1:5" x14ac:dyDescent="0.2">
      <c r="A260" s="17"/>
      <c r="B260" s="17"/>
      <c r="C260" s="17"/>
      <c r="D260" s="17"/>
      <c r="E260" s="17"/>
    </row>
    <row r="261" spans="1:5" x14ac:dyDescent="0.2">
      <c r="A261" s="17"/>
      <c r="B261" s="17"/>
      <c r="C261" s="17"/>
      <c r="D261" s="17"/>
      <c r="E261" s="17"/>
    </row>
    <row r="262" spans="1:5" x14ac:dyDescent="0.2">
      <c r="A262" s="17"/>
      <c r="B262" s="17"/>
      <c r="C262" s="17"/>
      <c r="D262" s="17"/>
      <c r="E262" s="17"/>
    </row>
    <row r="263" spans="1:5" x14ac:dyDescent="0.2">
      <c r="A263" s="17"/>
      <c r="B263" s="17"/>
      <c r="C263" s="17"/>
      <c r="D263" s="17"/>
      <c r="E263" s="17"/>
    </row>
    <row r="264" spans="1:5" x14ac:dyDescent="0.2">
      <c r="A264" s="17"/>
      <c r="B264" s="17"/>
      <c r="C264" s="17"/>
      <c r="D264" s="17"/>
      <c r="E264" s="17"/>
    </row>
    <row r="265" spans="1:5" x14ac:dyDescent="0.2">
      <c r="A265" s="17"/>
      <c r="B265" s="17"/>
      <c r="C265" s="17"/>
      <c r="D265" s="17"/>
      <c r="E265" s="17"/>
    </row>
    <row r="266" spans="1:5" x14ac:dyDescent="0.2">
      <c r="A266" s="17"/>
      <c r="B266" s="17"/>
      <c r="C266" s="17"/>
      <c r="D266" s="17"/>
      <c r="E266" s="17"/>
    </row>
    <row r="267" spans="1:5" x14ac:dyDescent="0.2">
      <c r="A267" s="17"/>
      <c r="B267" s="17"/>
      <c r="C267" s="17"/>
      <c r="D267" s="17"/>
      <c r="E267" s="17"/>
    </row>
    <row r="268" spans="1:5" x14ac:dyDescent="0.2">
      <c r="A268" s="17"/>
      <c r="B268" s="17"/>
      <c r="C268" s="17"/>
      <c r="D268" s="17"/>
      <c r="E268" s="17"/>
    </row>
    <row r="269" spans="1:5" x14ac:dyDescent="0.2">
      <c r="A269" s="17"/>
      <c r="B269" s="17"/>
      <c r="C269" s="17"/>
      <c r="D269" s="17"/>
      <c r="E269" s="17"/>
    </row>
    <row r="270" spans="1:5" x14ac:dyDescent="0.2">
      <c r="A270" s="17"/>
      <c r="B270" s="17"/>
      <c r="C270" s="17"/>
      <c r="D270" s="17"/>
      <c r="E270" s="17"/>
    </row>
    <row r="271" spans="1:5" x14ac:dyDescent="0.2">
      <c r="A271" s="17"/>
      <c r="B271" s="17"/>
      <c r="C271" s="17"/>
      <c r="D271" s="17"/>
      <c r="E271" s="17"/>
    </row>
    <row r="272" spans="1:5" x14ac:dyDescent="0.2">
      <c r="A272" s="17"/>
      <c r="B272" s="17"/>
      <c r="C272" s="17"/>
      <c r="D272" s="17"/>
      <c r="E272" s="17"/>
    </row>
    <row r="273" spans="1:5" x14ac:dyDescent="0.2">
      <c r="A273" s="17"/>
      <c r="B273" s="17"/>
      <c r="C273" s="17"/>
      <c r="D273" s="17"/>
      <c r="E273" s="17"/>
    </row>
    <row r="274" spans="1:5" x14ac:dyDescent="0.2">
      <c r="A274" s="17"/>
      <c r="B274" s="17"/>
      <c r="C274" s="17"/>
      <c r="D274" s="17"/>
      <c r="E274" s="17"/>
    </row>
    <row r="275" spans="1:5" x14ac:dyDescent="0.2">
      <c r="A275" s="17"/>
      <c r="B275" s="17"/>
      <c r="C275" s="17"/>
      <c r="D275" s="17"/>
      <c r="E275" s="17"/>
    </row>
    <row r="276" spans="1:5" x14ac:dyDescent="0.2">
      <c r="A276" s="17"/>
      <c r="B276" s="17"/>
      <c r="C276" s="17"/>
      <c r="D276" s="17"/>
      <c r="E276" s="17"/>
    </row>
    <row r="277" spans="1:5" x14ac:dyDescent="0.2">
      <c r="A277" s="17"/>
      <c r="B277" s="17"/>
      <c r="C277" s="17"/>
      <c r="D277" s="17"/>
      <c r="E277" s="17"/>
    </row>
    <row r="278" spans="1:5" x14ac:dyDescent="0.2">
      <c r="A278" s="17"/>
      <c r="B278" s="17"/>
      <c r="C278" s="17"/>
      <c r="D278" s="17"/>
      <c r="E278" s="17"/>
    </row>
    <row r="279" spans="1:5" x14ac:dyDescent="0.2">
      <c r="A279" s="17"/>
      <c r="B279" s="17"/>
      <c r="C279" s="17"/>
      <c r="D279" s="17"/>
      <c r="E279" s="17"/>
    </row>
    <row r="280" spans="1:5" x14ac:dyDescent="0.2">
      <c r="A280" s="17"/>
      <c r="B280" s="17"/>
      <c r="C280" s="17"/>
      <c r="D280" s="17"/>
      <c r="E280" s="17"/>
    </row>
    <row r="281" spans="1:5" x14ac:dyDescent="0.2">
      <c r="A281" s="17"/>
      <c r="B281" s="17"/>
      <c r="C281" s="17"/>
      <c r="D281" s="17"/>
      <c r="E281" s="17"/>
    </row>
    <row r="282" spans="1:5" x14ac:dyDescent="0.2">
      <c r="A282" s="17"/>
      <c r="B282" s="17"/>
      <c r="C282" s="17"/>
      <c r="D282" s="17"/>
      <c r="E282" s="17"/>
    </row>
    <row r="283" spans="1:5" x14ac:dyDescent="0.2">
      <c r="A283" s="17"/>
      <c r="B283" s="17"/>
      <c r="C283" s="17"/>
      <c r="D283" s="17"/>
      <c r="E283" s="17"/>
    </row>
    <row r="284" spans="1:5" x14ac:dyDescent="0.2">
      <c r="A284" s="17"/>
      <c r="B284" s="17"/>
      <c r="C284" s="17"/>
      <c r="D284" s="17"/>
      <c r="E284" s="17"/>
    </row>
    <row r="285" spans="1:5" x14ac:dyDescent="0.2">
      <c r="A285" s="17"/>
      <c r="B285" s="17"/>
      <c r="C285" s="17"/>
      <c r="D285" s="17"/>
      <c r="E285" s="17"/>
    </row>
    <row r="286" spans="1:5" x14ac:dyDescent="0.2">
      <c r="A286" s="17"/>
      <c r="B286" s="17"/>
      <c r="C286" s="17"/>
      <c r="D286" s="17"/>
      <c r="E286" s="17"/>
    </row>
    <row r="287" spans="1:5" x14ac:dyDescent="0.2">
      <c r="A287" s="17"/>
      <c r="B287" s="17"/>
      <c r="C287" s="17"/>
      <c r="D287" s="17"/>
      <c r="E287" s="17"/>
    </row>
    <row r="288" spans="1:5" x14ac:dyDescent="0.2">
      <c r="A288" s="17"/>
      <c r="B288" s="17"/>
      <c r="C288" s="17"/>
      <c r="D288" s="17"/>
      <c r="E288" s="17"/>
    </row>
    <row r="289" spans="1:5" x14ac:dyDescent="0.2">
      <c r="A289" s="17"/>
      <c r="B289" s="17"/>
      <c r="C289" s="17"/>
      <c r="D289" s="17"/>
      <c r="E289" s="17"/>
    </row>
    <row r="290" spans="1:5" x14ac:dyDescent="0.2">
      <c r="A290" s="17"/>
      <c r="B290" s="17"/>
      <c r="C290" s="17"/>
      <c r="D290" s="17"/>
      <c r="E290" s="17"/>
    </row>
    <row r="291" spans="1:5" x14ac:dyDescent="0.2">
      <c r="A291" s="17"/>
      <c r="B291" s="17"/>
      <c r="C291" s="17"/>
      <c r="D291" s="17"/>
      <c r="E291" s="17"/>
    </row>
    <row r="292" spans="1:5" x14ac:dyDescent="0.2">
      <c r="A292" s="17"/>
      <c r="B292" s="17"/>
      <c r="C292" s="17"/>
      <c r="D292" s="17"/>
      <c r="E292" s="17"/>
    </row>
    <row r="293" spans="1:5" x14ac:dyDescent="0.2">
      <c r="A293" s="17"/>
      <c r="B293" s="17"/>
      <c r="C293" s="17"/>
      <c r="D293" s="17"/>
      <c r="E293" s="17"/>
    </row>
    <row r="294" spans="1:5" x14ac:dyDescent="0.2">
      <c r="A294" s="17"/>
      <c r="B294" s="17"/>
      <c r="C294" s="17"/>
      <c r="D294" s="17"/>
      <c r="E294" s="17"/>
    </row>
    <row r="295" spans="1:5" x14ac:dyDescent="0.2">
      <c r="A295" s="17"/>
      <c r="B295" s="17"/>
      <c r="C295" s="17"/>
      <c r="D295" s="17"/>
      <c r="E295" s="17"/>
    </row>
    <row r="296" spans="1:5" x14ac:dyDescent="0.2">
      <c r="A296" s="17"/>
      <c r="B296" s="17"/>
      <c r="C296" s="17"/>
      <c r="D296" s="17"/>
      <c r="E296" s="17"/>
    </row>
    <row r="297" spans="1:5" x14ac:dyDescent="0.2">
      <c r="A297" s="17"/>
      <c r="B297" s="17"/>
      <c r="C297" s="17"/>
      <c r="D297" s="17"/>
      <c r="E297" s="17"/>
    </row>
    <row r="298" spans="1:5" x14ac:dyDescent="0.2">
      <c r="A298" s="17"/>
      <c r="B298" s="17"/>
      <c r="C298" s="17"/>
      <c r="D298" s="17"/>
      <c r="E298" s="17"/>
    </row>
    <row r="299" spans="1:5" x14ac:dyDescent="0.2">
      <c r="A299" s="17"/>
      <c r="B299" s="17"/>
      <c r="C299" s="17"/>
      <c r="D299" s="17"/>
      <c r="E299" s="17"/>
    </row>
    <row r="300" spans="1:5" x14ac:dyDescent="0.2">
      <c r="A300" s="17"/>
      <c r="B300" s="17"/>
      <c r="C300" s="17"/>
      <c r="D300" s="17"/>
      <c r="E300" s="17"/>
    </row>
    <row r="301" spans="1:5" x14ac:dyDescent="0.2">
      <c r="A301" s="17"/>
      <c r="B301" s="17"/>
      <c r="C301" s="17"/>
      <c r="D301" s="17"/>
      <c r="E301" s="17"/>
    </row>
    <row r="302" spans="1:5" x14ac:dyDescent="0.2">
      <c r="A302" s="17"/>
      <c r="B302" s="17"/>
      <c r="C302" s="17"/>
      <c r="D302" s="17"/>
      <c r="E302" s="17"/>
    </row>
    <row r="303" spans="1:5" x14ac:dyDescent="0.2">
      <c r="A303" s="17"/>
      <c r="B303" s="17"/>
      <c r="C303" s="17"/>
      <c r="D303" s="17"/>
      <c r="E303" s="17"/>
    </row>
    <row r="304" spans="1:5" x14ac:dyDescent="0.2">
      <c r="A304" s="17"/>
      <c r="B304" s="17"/>
      <c r="C304" s="17"/>
      <c r="D304" s="17"/>
      <c r="E304" s="17"/>
    </row>
    <row r="305" spans="1:5" x14ac:dyDescent="0.2">
      <c r="A305" s="17"/>
      <c r="B305" s="17"/>
      <c r="C305" s="17"/>
      <c r="D305" s="17"/>
      <c r="E305" s="17"/>
    </row>
    <row r="306" spans="1:5" x14ac:dyDescent="0.2">
      <c r="A306" s="17"/>
      <c r="B306" s="17"/>
      <c r="C306" s="17"/>
      <c r="D306" s="17"/>
      <c r="E306" s="17"/>
    </row>
    <row r="307" spans="1:5" x14ac:dyDescent="0.2">
      <c r="A307" s="17"/>
      <c r="B307" s="17"/>
      <c r="C307" s="17"/>
      <c r="D307" s="17"/>
      <c r="E307" s="17"/>
    </row>
    <row r="308" spans="1:5" x14ac:dyDescent="0.2">
      <c r="A308" s="17"/>
      <c r="B308" s="17"/>
      <c r="C308" s="17"/>
      <c r="D308" s="17"/>
      <c r="E308" s="17"/>
    </row>
    <row r="309" spans="1:5" x14ac:dyDescent="0.2">
      <c r="A309" s="17"/>
      <c r="B309" s="17"/>
      <c r="C309" s="17"/>
      <c r="D309" s="17"/>
      <c r="E309" s="17"/>
    </row>
    <row r="310" spans="1:5" x14ac:dyDescent="0.2">
      <c r="A310" s="17"/>
      <c r="B310" s="17"/>
      <c r="C310" s="17"/>
      <c r="D310" s="17"/>
      <c r="E310" s="17"/>
    </row>
    <row r="311" spans="1:5" x14ac:dyDescent="0.2">
      <c r="A311" s="17"/>
      <c r="B311" s="17"/>
      <c r="C311" s="17"/>
      <c r="D311" s="17"/>
      <c r="E311" s="17"/>
    </row>
    <row r="312" spans="1:5" x14ac:dyDescent="0.2">
      <c r="A312" s="17"/>
      <c r="B312" s="17"/>
      <c r="C312" s="17"/>
      <c r="D312" s="17"/>
      <c r="E312" s="17"/>
    </row>
    <row r="313" spans="1:5" x14ac:dyDescent="0.2">
      <c r="A313" s="17"/>
      <c r="B313" s="17"/>
      <c r="C313" s="17"/>
      <c r="D313" s="17"/>
      <c r="E313" s="17"/>
    </row>
    <row r="314" spans="1:5" x14ac:dyDescent="0.2">
      <c r="A314" s="17"/>
      <c r="B314" s="17"/>
      <c r="C314" s="17"/>
      <c r="D314" s="17"/>
      <c r="E314" s="17"/>
    </row>
    <row r="315" spans="1:5" x14ac:dyDescent="0.2">
      <c r="A315" s="17"/>
      <c r="B315" s="17"/>
      <c r="C315" s="17"/>
      <c r="D315" s="17"/>
      <c r="E315" s="17"/>
    </row>
    <row r="316" spans="1:5" x14ac:dyDescent="0.2">
      <c r="A316" s="17"/>
      <c r="B316" s="17"/>
      <c r="C316" s="17"/>
      <c r="D316" s="17"/>
      <c r="E316" s="17"/>
    </row>
    <row r="317" spans="1:5" x14ac:dyDescent="0.2">
      <c r="A317" s="17"/>
      <c r="B317" s="17"/>
      <c r="C317" s="17"/>
      <c r="D317" s="17"/>
      <c r="E317" s="17"/>
    </row>
    <row r="318" spans="1:5" x14ac:dyDescent="0.2">
      <c r="A318" s="17"/>
      <c r="B318" s="17"/>
      <c r="C318" s="17"/>
      <c r="D318" s="17"/>
      <c r="E318" s="17"/>
    </row>
    <row r="319" spans="1:5" x14ac:dyDescent="0.2">
      <c r="A319" s="17"/>
      <c r="B319" s="17"/>
      <c r="C319" s="17"/>
      <c r="D319" s="17"/>
      <c r="E319" s="17"/>
    </row>
    <row r="320" spans="1:5" x14ac:dyDescent="0.2">
      <c r="A320" s="17"/>
      <c r="B320" s="17"/>
      <c r="C320" s="17"/>
      <c r="D320" s="17"/>
      <c r="E320" s="17"/>
    </row>
    <row r="321" spans="1:5" x14ac:dyDescent="0.2">
      <c r="A321" s="17"/>
      <c r="B321" s="17"/>
      <c r="C321" s="17"/>
      <c r="D321" s="17"/>
      <c r="E321" s="17"/>
    </row>
    <row r="322" spans="1:5" x14ac:dyDescent="0.2">
      <c r="A322" s="17"/>
      <c r="B322" s="17"/>
      <c r="C322" s="17"/>
      <c r="D322" s="17"/>
      <c r="E322" s="17"/>
    </row>
    <row r="323" spans="1:5" x14ac:dyDescent="0.2">
      <c r="A323" s="17"/>
      <c r="B323" s="17"/>
      <c r="C323" s="17"/>
      <c r="D323" s="17"/>
      <c r="E323" s="17"/>
    </row>
    <row r="324" spans="1:5" x14ac:dyDescent="0.2">
      <c r="A324" s="17"/>
      <c r="B324" s="17"/>
      <c r="C324" s="17"/>
      <c r="D324" s="17"/>
      <c r="E324" s="17"/>
    </row>
    <row r="325" spans="1:5" x14ac:dyDescent="0.2">
      <c r="A325" s="17"/>
      <c r="B325" s="17"/>
      <c r="C325" s="17"/>
      <c r="D325" s="17"/>
      <c r="E325" s="17"/>
    </row>
    <row r="326" spans="1:5" x14ac:dyDescent="0.2">
      <c r="A326" s="17"/>
      <c r="B326" s="17"/>
      <c r="C326" s="17"/>
      <c r="D326" s="17"/>
      <c r="E326" s="17"/>
    </row>
    <row r="327" spans="1:5" x14ac:dyDescent="0.2">
      <c r="A327" s="17"/>
      <c r="B327" s="17"/>
      <c r="C327" s="17"/>
      <c r="D327" s="17"/>
      <c r="E327" s="17"/>
    </row>
    <row r="328" spans="1:5" x14ac:dyDescent="0.2">
      <c r="A328" s="17"/>
      <c r="B328" s="17"/>
      <c r="C328" s="17"/>
      <c r="D328" s="17"/>
      <c r="E328" s="17"/>
    </row>
    <row r="329" spans="1:5" x14ac:dyDescent="0.2">
      <c r="A329" s="17"/>
      <c r="B329" s="17"/>
      <c r="C329" s="17"/>
      <c r="D329" s="17"/>
      <c r="E329" s="17"/>
    </row>
    <row r="330" spans="1:5" x14ac:dyDescent="0.2">
      <c r="A330" s="17"/>
      <c r="B330" s="17"/>
      <c r="C330" s="17"/>
      <c r="D330" s="17"/>
      <c r="E330" s="17"/>
    </row>
    <row r="331" spans="1:5" x14ac:dyDescent="0.2">
      <c r="A331" s="17"/>
      <c r="B331" s="17"/>
      <c r="C331" s="17"/>
      <c r="D331" s="17"/>
      <c r="E331" s="17"/>
    </row>
    <row r="332" spans="1:5" x14ac:dyDescent="0.2">
      <c r="A332" s="17"/>
      <c r="B332" s="17"/>
      <c r="C332" s="17"/>
      <c r="D332" s="17"/>
      <c r="E332" s="17"/>
    </row>
    <row r="333" spans="1:5" x14ac:dyDescent="0.2">
      <c r="A333" s="17"/>
      <c r="B333" s="17"/>
      <c r="C333" s="17"/>
      <c r="D333" s="17"/>
      <c r="E333" s="17"/>
    </row>
    <row r="334" spans="1:5" x14ac:dyDescent="0.2">
      <c r="A334" s="17"/>
      <c r="B334" s="17"/>
      <c r="C334" s="17"/>
      <c r="D334" s="17"/>
      <c r="E334" s="17"/>
    </row>
    <row r="335" spans="1:5" x14ac:dyDescent="0.2">
      <c r="A335" s="17"/>
      <c r="B335" s="17"/>
      <c r="C335" s="17"/>
      <c r="D335" s="17"/>
      <c r="E335" s="17"/>
    </row>
    <row r="336" spans="1:5" x14ac:dyDescent="0.2">
      <c r="A336" s="17"/>
      <c r="B336" s="17"/>
      <c r="C336" s="17"/>
      <c r="D336" s="17"/>
      <c r="E336" s="17"/>
    </row>
    <row r="337" spans="1:5" x14ac:dyDescent="0.2">
      <c r="A337" s="17"/>
      <c r="B337" s="17"/>
      <c r="C337" s="17"/>
      <c r="D337" s="17"/>
      <c r="E337" s="17"/>
    </row>
    <row r="338" spans="1:5" x14ac:dyDescent="0.2">
      <c r="A338" s="17"/>
      <c r="B338" s="17"/>
      <c r="C338" s="17"/>
      <c r="D338" s="17"/>
      <c r="E338" s="17"/>
    </row>
    <row r="339" spans="1:5" x14ac:dyDescent="0.2">
      <c r="A339" s="17"/>
      <c r="B339" s="17"/>
      <c r="C339" s="17"/>
      <c r="D339" s="17"/>
      <c r="E339" s="17"/>
    </row>
    <row r="340" spans="1:5" x14ac:dyDescent="0.2">
      <c r="A340" s="17"/>
      <c r="B340" s="17"/>
      <c r="C340" s="17"/>
      <c r="D340" s="17"/>
      <c r="E340" s="17"/>
    </row>
    <row r="341" spans="1:5" x14ac:dyDescent="0.2">
      <c r="A341" s="17"/>
      <c r="B341" s="17"/>
      <c r="C341" s="17"/>
      <c r="D341" s="17"/>
      <c r="E341" s="17"/>
    </row>
    <row r="342" spans="1:5" x14ac:dyDescent="0.2">
      <c r="A342" s="17"/>
      <c r="B342" s="17"/>
      <c r="C342" s="17"/>
      <c r="D342" s="17"/>
      <c r="E342" s="17"/>
    </row>
    <row r="343" spans="1:5" x14ac:dyDescent="0.2">
      <c r="A343" s="17"/>
      <c r="B343" s="17"/>
      <c r="C343" s="17"/>
      <c r="D343" s="17"/>
      <c r="E343" s="17"/>
    </row>
    <row r="344" spans="1:5" x14ac:dyDescent="0.2">
      <c r="A344" s="17"/>
      <c r="B344" s="17"/>
      <c r="C344" s="17"/>
      <c r="D344" s="17"/>
      <c r="E344" s="17"/>
    </row>
    <row r="345" spans="1:5" x14ac:dyDescent="0.2">
      <c r="A345" s="17"/>
      <c r="B345" s="17"/>
      <c r="C345" s="17"/>
      <c r="D345" s="17"/>
      <c r="E345" s="17"/>
    </row>
    <row r="346" spans="1:5" x14ac:dyDescent="0.2">
      <c r="A346" s="17"/>
      <c r="B346" s="17"/>
      <c r="C346" s="17"/>
      <c r="D346" s="17"/>
      <c r="E346" s="17"/>
    </row>
    <row r="347" spans="1:5" x14ac:dyDescent="0.2">
      <c r="A347" s="17"/>
      <c r="B347" s="17"/>
      <c r="C347" s="17"/>
      <c r="D347" s="17"/>
      <c r="E347" s="17"/>
    </row>
    <row r="348" spans="1:5" x14ac:dyDescent="0.2">
      <c r="A348" s="17"/>
      <c r="B348" s="17"/>
      <c r="C348" s="17"/>
      <c r="D348" s="17"/>
      <c r="E348" s="17"/>
    </row>
    <row r="349" spans="1:5" x14ac:dyDescent="0.2">
      <c r="A349" s="17"/>
      <c r="B349" s="17"/>
      <c r="C349" s="17"/>
      <c r="D349" s="17"/>
      <c r="E349" s="17"/>
    </row>
    <row r="350" spans="1:5" x14ac:dyDescent="0.2">
      <c r="A350" s="17"/>
      <c r="B350" s="17"/>
      <c r="C350" s="17"/>
      <c r="D350" s="17"/>
      <c r="E350" s="17"/>
    </row>
    <row r="351" spans="1:5" x14ac:dyDescent="0.2">
      <c r="A351" s="17"/>
      <c r="B351" s="17"/>
      <c r="C351" s="17"/>
      <c r="D351" s="17"/>
      <c r="E351" s="17"/>
    </row>
    <row r="352" spans="1:5" x14ac:dyDescent="0.2">
      <c r="A352" s="17"/>
      <c r="B352" s="17"/>
      <c r="C352" s="17"/>
      <c r="D352" s="17"/>
      <c r="E352" s="17"/>
    </row>
    <row r="353" spans="1:5" x14ac:dyDescent="0.2">
      <c r="A353" s="17"/>
      <c r="B353" s="17"/>
      <c r="C353" s="17"/>
      <c r="D353" s="17"/>
      <c r="E353" s="17"/>
    </row>
    <row r="354" spans="1:5" x14ac:dyDescent="0.2">
      <c r="A354" s="17"/>
      <c r="B354" s="17"/>
      <c r="C354" s="17"/>
      <c r="D354" s="17"/>
      <c r="E354" s="17"/>
    </row>
    <row r="355" spans="1:5" x14ac:dyDescent="0.2">
      <c r="A355" s="17"/>
      <c r="B355" s="17"/>
      <c r="C355" s="17"/>
      <c r="D355" s="17"/>
      <c r="E355" s="17"/>
    </row>
    <row r="356" spans="1:5" x14ac:dyDescent="0.2">
      <c r="A356" s="17"/>
      <c r="B356" s="17"/>
      <c r="C356" s="17"/>
      <c r="D356" s="17"/>
      <c r="E356" s="17"/>
    </row>
    <row r="357" spans="1:5" x14ac:dyDescent="0.2">
      <c r="A357" s="17"/>
      <c r="B357" s="17"/>
      <c r="C357" s="17"/>
      <c r="D357" s="17"/>
      <c r="E357" s="17"/>
    </row>
    <row r="358" spans="1:5" x14ac:dyDescent="0.2">
      <c r="A358" s="17"/>
      <c r="B358" s="17"/>
      <c r="C358" s="17"/>
      <c r="D358" s="17"/>
      <c r="E358" s="17"/>
    </row>
    <row r="359" spans="1:5" x14ac:dyDescent="0.2">
      <c r="A359" s="17"/>
      <c r="B359" s="17"/>
      <c r="C359" s="17"/>
      <c r="D359" s="17"/>
      <c r="E359" s="17"/>
    </row>
    <row r="360" spans="1:5" x14ac:dyDescent="0.2">
      <c r="A360" s="17"/>
      <c r="B360" s="17"/>
      <c r="C360" s="17"/>
      <c r="D360" s="17"/>
      <c r="E360" s="17"/>
    </row>
    <row r="361" spans="1:5" x14ac:dyDescent="0.2">
      <c r="A361" s="17"/>
      <c r="B361" s="17"/>
      <c r="C361" s="17"/>
      <c r="D361" s="17"/>
      <c r="E361" s="17"/>
    </row>
    <row r="362" spans="1:5" x14ac:dyDescent="0.2">
      <c r="A362" s="17"/>
      <c r="B362" s="17"/>
      <c r="C362" s="17"/>
      <c r="D362" s="17"/>
      <c r="E362" s="17"/>
    </row>
    <row r="363" spans="1:5" x14ac:dyDescent="0.2">
      <c r="A363" s="17"/>
      <c r="B363" s="17"/>
      <c r="C363" s="17"/>
      <c r="D363" s="17"/>
      <c r="E363" s="17"/>
    </row>
    <row r="364" spans="1:5" x14ac:dyDescent="0.2">
      <c r="A364" s="17"/>
      <c r="B364" s="17"/>
      <c r="C364" s="17"/>
      <c r="D364" s="17"/>
      <c r="E364" s="17"/>
    </row>
    <row r="365" spans="1:5" x14ac:dyDescent="0.2">
      <c r="A365" s="17"/>
      <c r="B365" s="17"/>
      <c r="C365" s="17"/>
      <c r="D365" s="17"/>
      <c r="E365" s="17"/>
    </row>
    <row r="366" spans="1:5" x14ac:dyDescent="0.2">
      <c r="A366" s="17"/>
      <c r="B366" s="17"/>
      <c r="C366" s="17"/>
      <c r="D366" s="17"/>
      <c r="E366" s="17"/>
    </row>
    <row r="367" spans="1:5" x14ac:dyDescent="0.2">
      <c r="A367" s="17"/>
      <c r="B367" s="17"/>
      <c r="C367" s="17"/>
      <c r="D367" s="17"/>
      <c r="E367" s="17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91"/>
  <sheetViews>
    <sheetView topLeftCell="B1" zoomScale="80" zoomScaleNormal="80" workbookViewId="0">
      <selection activeCell="M3" sqref="M3"/>
    </sheetView>
  </sheetViews>
  <sheetFormatPr defaultRowHeight="12.75" x14ac:dyDescent="0.2"/>
  <cols>
    <col min="1" max="1" width="9.140625" style="2"/>
    <col min="2" max="3" width="9.85546875" style="2" customWidth="1"/>
    <col min="4" max="4" width="9.140625" style="2"/>
    <col min="5" max="5" width="9.140625" style="9"/>
    <col min="6" max="6" width="11.140625" style="9" bestFit="1" customWidth="1"/>
    <col min="7" max="16384" width="9.140625" style="9"/>
  </cols>
  <sheetData>
    <row r="1" spans="1:36" ht="24" customHeight="1" x14ac:dyDescent="0.2">
      <c r="A1" s="4" t="s">
        <v>6</v>
      </c>
      <c r="B1" s="5" t="s">
        <v>7</v>
      </c>
      <c r="C1" s="5" t="s">
        <v>8</v>
      </c>
      <c r="D1" s="6" t="s">
        <v>9</v>
      </c>
      <c r="E1" s="7"/>
      <c r="F1" s="8" t="s">
        <v>11</v>
      </c>
      <c r="G1" s="8" t="s">
        <v>12</v>
      </c>
      <c r="H1" s="8" t="s">
        <v>18</v>
      </c>
      <c r="I1" s="7"/>
      <c r="J1" s="7"/>
      <c r="K1" s="7"/>
      <c r="L1" s="7"/>
      <c r="M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</row>
    <row r="2" spans="1:36" x14ac:dyDescent="0.2">
      <c r="A2" s="1">
        <v>0</v>
      </c>
      <c r="B2" s="1">
        <v>5.3617278360175931</v>
      </c>
      <c r="C2" s="1">
        <f t="shared" ref="C2:C21" si="0">$G$5+LOG10($G$2*EXP(-$G$3*A2)+(1-$G$2)*EXP(-$G$4*A2))</f>
        <v>5.5323290519091755</v>
      </c>
      <c r="D2" s="1">
        <f t="shared" ref="D2:D21" si="1" xml:space="preserve"> (B2 - C2)^2</f>
        <v>2.9104774863686303E-2</v>
      </c>
      <c r="E2" s="7"/>
      <c r="F2" s="7" t="s">
        <v>15</v>
      </c>
      <c r="G2" s="17">
        <v>0.99764832423541894</v>
      </c>
      <c r="H2" s="17">
        <v>1.5062250928778551E-3</v>
      </c>
      <c r="I2" s="7"/>
      <c r="J2" s="7"/>
      <c r="K2" s="7"/>
      <c r="L2" s="11" t="s">
        <v>19</v>
      </c>
      <c r="M2" s="17">
        <v>0.10943653815993079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</row>
    <row r="3" spans="1:36" x14ac:dyDescent="0.2">
      <c r="A3" s="1">
        <v>0.25</v>
      </c>
      <c r="B3" s="1">
        <v>3.7993405494535817</v>
      </c>
      <c r="C3" s="1">
        <f t="shared" si="0"/>
        <v>3.4535157454076293</v>
      </c>
      <c r="D3" s="1">
        <f t="shared" si="1"/>
        <v>0.11959479509342137</v>
      </c>
      <c r="E3" s="7"/>
      <c r="F3" s="7" t="s">
        <v>16</v>
      </c>
      <c r="G3" s="17">
        <v>20.292198195450037</v>
      </c>
      <c r="H3" s="17">
        <v>3.0069971554483259</v>
      </c>
      <c r="I3" s="7"/>
      <c r="J3" s="7"/>
      <c r="K3" s="7"/>
      <c r="L3" s="11" t="s">
        <v>22</v>
      </c>
      <c r="M3" s="17">
        <f>SQRT(M2)</f>
        <v>0.33081193775305445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</row>
    <row r="4" spans="1:36" x14ac:dyDescent="0.2">
      <c r="A4" s="1">
        <v>0.5</v>
      </c>
      <c r="B4" s="1">
        <v>2.7403626894942437</v>
      </c>
      <c r="C4" s="1">
        <f t="shared" si="0"/>
        <v>2.8110462705813579</v>
      </c>
      <c r="D4" s="1">
        <f t="shared" si="1"/>
        <v>4.9961686352986562E-3</v>
      </c>
      <c r="E4" s="7"/>
      <c r="F4" s="7" t="s">
        <v>17</v>
      </c>
      <c r="G4" s="17">
        <v>0.46834620877981481</v>
      </c>
      <c r="H4" s="17">
        <v>0.2876471725623877</v>
      </c>
      <c r="I4" s="7"/>
      <c r="J4" s="7"/>
      <c r="K4" s="7"/>
      <c r="L4" s="11" t="s">
        <v>20</v>
      </c>
      <c r="M4" s="17">
        <v>0.92529736187520617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spans="1:36" x14ac:dyDescent="0.2">
      <c r="A5" s="1">
        <v>1</v>
      </c>
      <c r="B5" s="1">
        <v>2.7283537820212285</v>
      </c>
      <c r="C5" s="1">
        <f t="shared" si="0"/>
        <v>2.7003067742342313</v>
      </c>
      <c r="D5" s="1">
        <f t="shared" si="1"/>
        <v>7.8663464580388176E-4</v>
      </c>
      <c r="E5" s="7"/>
      <c r="F5" s="7" t="s">
        <v>14</v>
      </c>
      <c r="G5" s="17">
        <v>5.5323290519091755</v>
      </c>
      <c r="H5" s="17">
        <v>0.19097736925657449</v>
      </c>
      <c r="I5" s="7"/>
      <c r="J5" s="7"/>
      <c r="K5" s="7"/>
      <c r="L5" s="11" t="s">
        <v>21</v>
      </c>
      <c r="M5" s="17">
        <v>0.91129061722680738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pans="1:36" x14ac:dyDescent="0.2">
      <c r="A6" s="1">
        <v>1.5</v>
      </c>
      <c r="B6" s="1">
        <v>2.8228216453031045</v>
      </c>
      <c r="C6" s="1">
        <f t="shared" si="0"/>
        <v>2.5986062343180554</v>
      </c>
      <c r="D6" s="1">
        <f t="shared" si="1"/>
        <v>5.0272550523194501E-2</v>
      </c>
      <c r="E6" s="7"/>
      <c r="F6" s="7"/>
      <c r="G6" s="7"/>
      <c r="H6" s="7"/>
      <c r="I6" s="7"/>
      <c r="J6" s="7"/>
      <c r="K6" s="7"/>
      <c r="L6" s="7"/>
      <c r="M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x14ac:dyDescent="0.2">
      <c r="A7" s="1">
        <v>2.5</v>
      </c>
      <c r="B7" s="1">
        <v>2.3979400086720375</v>
      </c>
      <c r="C7" s="1">
        <f t="shared" si="0"/>
        <v>2.3952060602022192</v>
      </c>
      <c r="D7" s="1">
        <f t="shared" si="1"/>
        <v>7.4744742356220263E-6</v>
      </c>
      <c r="E7" s="7"/>
      <c r="F7" s="8" t="s">
        <v>23</v>
      </c>
      <c r="G7" s="7"/>
      <c r="H7" s="12"/>
      <c r="I7" s="7"/>
      <c r="J7" s="7"/>
      <c r="K7" s="7"/>
      <c r="L7" s="7"/>
      <c r="M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</row>
    <row r="8" spans="1:36" x14ac:dyDescent="0.2">
      <c r="A8" s="1">
        <v>0</v>
      </c>
      <c r="B8" s="1">
        <v>5.9030899869919438</v>
      </c>
      <c r="C8" s="1">
        <f t="shared" si="0"/>
        <v>5.5323290519091755</v>
      </c>
      <c r="D8" s="1">
        <f t="shared" si="1"/>
        <v>0.13746367098344872</v>
      </c>
      <c r="E8" s="7"/>
      <c r="F8" s="7" t="s">
        <v>24</v>
      </c>
      <c r="G8" s="7"/>
      <c r="H8" s="7"/>
      <c r="I8" s="7"/>
      <c r="J8" s="7"/>
      <c r="K8" s="7"/>
      <c r="L8" s="7"/>
      <c r="M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</row>
    <row r="9" spans="1:36" x14ac:dyDescent="0.2">
      <c r="A9" s="1">
        <v>0.25</v>
      </c>
      <c r="B9" s="1">
        <v>2.9542425094393248</v>
      </c>
      <c r="C9" s="1">
        <f t="shared" si="0"/>
        <v>3.4535157454076293</v>
      </c>
      <c r="D9" s="1">
        <f t="shared" si="1"/>
        <v>0.24927376415426231</v>
      </c>
      <c r="E9" s="7"/>
      <c r="F9" s="8" t="s">
        <v>25</v>
      </c>
      <c r="G9" s="7"/>
      <c r="H9" s="7"/>
      <c r="I9" s="7"/>
      <c r="J9" s="7"/>
      <c r="K9" s="7"/>
      <c r="L9" s="7"/>
      <c r="M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</row>
    <row r="10" spans="1:36" x14ac:dyDescent="0.2">
      <c r="A10" s="1">
        <v>0.5</v>
      </c>
      <c r="B10" s="1">
        <v>2.6857417386022635</v>
      </c>
      <c r="C10" s="1">
        <f t="shared" si="0"/>
        <v>2.8110462705813579</v>
      </c>
      <c r="D10" s="1">
        <f t="shared" si="1"/>
        <v>1.5701225734499894E-2</v>
      </c>
      <c r="E10" s="7"/>
      <c r="F10" s="7" t="s">
        <v>24</v>
      </c>
      <c r="G10" s="7"/>
      <c r="H10" s="7"/>
      <c r="I10" s="7"/>
      <c r="J10" s="7"/>
      <c r="K10" s="7"/>
      <c r="L10" s="7"/>
      <c r="M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</row>
    <row r="11" spans="1:36" x14ac:dyDescent="0.2">
      <c r="A11" s="1">
        <v>1</v>
      </c>
      <c r="B11" s="1">
        <v>2.8543060418010806</v>
      </c>
      <c r="C11" s="1">
        <f t="shared" si="0"/>
        <v>2.7003067742342313</v>
      </c>
      <c r="D11" s="1">
        <f t="shared" si="1"/>
        <v>2.3715774411126055E-2</v>
      </c>
      <c r="E11" s="7"/>
      <c r="F11" s="8" t="s">
        <v>26</v>
      </c>
      <c r="G11" s="7"/>
      <c r="H11" s="7"/>
      <c r="I11" s="7"/>
      <c r="J11" s="7"/>
      <c r="K11" s="7"/>
      <c r="L11" s="7"/>
      <c r="M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</row>
    <row r="12" spans="1:36" x14ac:dyDescent="0.2">
      <c r="A12" s="1">
        <v>1.5</v>
      </c>
      <c r="B12" s="1">
        <v>2.6020599913279625</v>
      </c>
      <c r="C12" s="1">
        <f t="shared" si="0"/>
        <v>2.5986062343180554</v>
      </c>
      <c r="D12" s="1">
        <f t="shared" si="1"/>
        <v>1.1928437483482656E-5</v>
      </c>
      <c r="E12" s="7"/>
      <c r="F12" s="20" t="s">
        <v>28</v>
      </c>
      <c r="G12" s="21"/>
      <c r="H12" s="21"/>
      <c r="I12" s="21"/>
      <c r="J12" s="21"/>
      <c r="K12" s="21"/>
      <c r="L12" s="21"/>
      <c r="M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</row>
    <row r="13" spans="1:36" x14ac:dyDescent="0.2">
      <c r="A13" s="1">
        <v>2</v>
      </c>
      <c r="B13" s="1">
        <v>3.0606978403536118</v>
      </c>
      <c r="C13" s="1">
        <f t="shared" si="0"/>
        <v>2.4969061472489114</v>
      </c>
      <c r="D13" s="1">
        <f t="shared" si="1"/>
        <v>0.31786107321386475</v>
      </c>
      <c r="E13" s="7"/>
      <c r="F13" s="21"/>
      <c r="G13" s="21"/>
      <c r="H13" s="21"/>
      <c r="I13" s="21"/>
      <c r="J13" s="21"/>
      <c r="K13" s="21"/>
      <c r="L13" s="21"/>
      <c r="M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</row>
    <row r="14" spans="1:36" x14ac:dyDescent="0.2">
      <c r="A14" s="1">
        <v>2.5</v>
      </c>
      <c r="B14" s="1">
        <v>1.6989700043360187</v>
      </c>
      <c r="C14" s="1">
        <f t="shared" si="0"/>
        <v>2.3952060602022192</v>
      </c>
      <c r="D14" s="1">
        <f t="shared" si="1"/>
        <v>0.48474464548812296</v>
      </c>
      <c r="E14" s="7"/>
      <c r="F14" s="21"/>
      <c r="G14" s="21"/>
      <c r="H14" s="21"/>
      <c r="I14" s="21"/>
      <c r="J14" s="21"/>
      <c r="K14" s="21"/>
      <c r="L14" s="21"/>
      <c r="M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</row>
    <row r="15" spans="1:36" x14ac:dyDescent="0.2">
      <c r="A15" s="1">
        <v>0</v>
      </c>
      <c r="B15" s="1">
        <v>5.3222192947339195</v>
      </c>
      <c r="C15" s="1">
        <f t="shared" si="0"/>
        <v>5.5323290519091755</v>
      </c>
      <c r="D15" s="1">
        <f t="shared" si="1"/>
        <v>4.4146110060245013E-2</v>
      </c>
      <c r="E15" s="7"/>
      <c r="F15" s="7"/>
      <c r="G15" s="7"/>
      <c r="H15" s="7"/>
      <c r="I15" s="7"/>
      <c r="J15" s="7"/>
      <c r="K15" s="7"/>
      <c r="L15" s="7"/>
      <c r="M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36" x14ac:dyDescent="0.2">
      <c r="A16" s="1">
        <v>0.25</v>
      </c>
      <c r="B16" s="1">
        <v>3.6334684555795866</v>
      </c>
      <c r="C16" s="1">
        <f t="shared" si="0"/>
        <v>3.4535157454076293</v>
      </c>
      <c r="D16" s="1">
        <f t="shared" si="1"/>
        <v>3.2382977898232482E-2</v>
      </c>
      <c r="E16" s="7"/>
      <c r="F16" s="7"/>
      <c r="G16" s="7"/>
      <c r="H16" s="7"/>
      <c r="I16" s="7"/>
      <c r="J16" s="7"/>
      <c r="K16" s="7"/>
      <c r="L16" s="7"/>
      <c r="M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x14ac:dyDescent="0.2">
      <c r="A17" s="1">
        <v>0.5</v>
      </c>
      <c r="B17" s="1">
        <v>2.5250448070368452</v>
      </c>
      <c r="C17" s="1">
        <f t="shared" si="0"/>
        <v>2.8110462705813579</v>
      </c>
      <c r="D17" s="1">
        <f t="shared" si="1"/>
        <v>8.1796837149603244E-2</v>
      </c>
      <c r="E17" s="7"/>
      <c r="F17" s="7"/>
      <c r="G17" s="7"/>
      <c r="H17" s="7"/>
      <c r="I17" s="7"/>
      <c r="J17" s="7"/>
      <c r="K17" s="7"/>
      <c r="L17" s="7"/>
      <c r="M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</row>
    <row r="18" spans="1:36" x14ac:dyDescent="0.2">
      <c r="A18" s="1">
        <v>1</v>
      </c>
      <c r="B18" s="1">
        <v>2.7888751157754168</v>
      </c>
      <c r="C18" s="1">
        <f t="shared" si="0"/>
        <v>2.7003067742342313</v>
      </c>
      <c r="D18" s="1">
        <f t="shared" si="1"/>
        <v>7.8443511233560921E-3</v>
      </c>
      <c r="E18" s="7"/>
      <c r="F18" s="7"/>
      <c r="G18" s="7"/>
      <c r="H18" s="7"/>
      <c r="I18" s="7"/>
      <c r="J18" s="7"/>
      <c r="K18" s="7"/>
      <c r="L18" s="7"/>
      <c r="M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</row>
    <row r="19" spans="1:36" x14ac:dyDescent="0.2">
      <c r="A19" s="1">
        <v>1.5</v>
      </c>
      <c r="B19" s="1">
        <v>2.7520484478194387</v>
      </c>
      <c r="C19" s="1">
        <f t="shared" si="0"/>
        <v>2.5986062343180554</v>
      </c>
      <c r="D19" s="1">
        <f t="shared" si="1"/>
        <v>2.3544512884204102E-2</v>
      </c>
      <c r="E19" s="7"/>
      <c r="F19" s="7"/>
      <c r="G19" s="7"/>
      <c r="H19" s="7"/>
      <c r="I19" s="7"/>
      <c r="J19" s="7"/>
      <c r="K19" s="7"/>
      <c r="L19" s="7"/>
      <c r="M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x14ac:dyDescent="0.2">
      <c r="A20" s="1">
        <v>2</v>
      </c>
      <c r="B20" s="1">
        <v>2.2174839442139063</v>
      </c>
      <c r="C20" s="1">
        <f t="shared" si="0"/>
        <v>2.4969061472489114</v>
      </c>
      <c r="D20" s="1">
        <f t="shared" si="1"/>
        <v>7.8076767548935611E-2</v>
      </c>
      <c r="E20" s="7"/>
      <c r="F20" s="7"/>
      <c r="G20" s="7"/>
      <c r="H20" s="7"/>
      <c r="I20" s="7"/>
      <c r="J20" s="7"/>
      <c r="K20" s="7"/>
      <c r="L20" s="7"/>
      <c r="M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x14ac:dyDescent="0.2">
      <c r="A21" s="1">
        <v>2.5</v>
      </c>
      <c r="B21" s="1">
        <v>2.6180480967120929</v>
      </c>
      <c r="C21" s="1">
        <f t="shared" si="0"/>
        <v>2.3952060602022192</v>
      </c>
      <c r="D21" s="1">
        <f t="shared" si="1"/>
        <v>4.965857323586792E-2</v>
      </c>
      <c r="E21" s="7"/>
      <c r="F21" s="7"/>
      <c r="G21" s="7"/>
      <c r="H21" s="7"/>
      <c r="I21" s="7"/>
      <c r="J21" s="7"/>
      <c r="K21" s="7"/>
      <c r="L21" s="7"/>
      <c r="M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</row>
    <row r="22" spans="1:36" x14ac:dyDescent="0.2">
      <c r="A22" s="6" t="s">
        <v>10</v>
      </c>
      <c r="B22" s="1"/>
      <c r="C22" s="1"/>
      <c r="D22" s="1">
        <f>SUM(D2:D21)</f>
        <v>1.7509846105588927</v>
      </c>
      <c r="E22" s="7"/>
      <c r="F22" s="7"/>
      <c r="G22" s="7"/>
      <c r="H22" s="7"/>
      <c r="I22" s="7"/>
      <c r="J22" s="7"/>
      <c r="K22" s="7"/>
      <c r="L22" s="7"/>
      <c r="M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x14ac:dyDescent="0.2">
      <c r="A23" s="3"/>
      <c r="B23" s="3"/>
      <c r="C23" s="3"/>
      <c r="D23" s="1"/>
      <c r="E23" s="7"/>
      <c r="F23" s="7"/>
      <c r="G23" s="7"/>
      <c r="H23" s="7"/>
      <c r="I23" s="7"/>
      <c r="J23" s="7"/>
      <c r="K23" s="7"/>
      <c r="L23" s="7"/>
      <c r="M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x14ac:dyDescent="0.2">
      <c r="A24" s="3"/>
      <c r="B24" s="3"/>
      <c r="C24" s="3"/>
      <c r="D24" s="1"/>
      <c r="E24" s="7"/>
      <c r="F24" s="7"/>
      <c r="G24" s="7"/>
      <c r="H24" s="7"/>
      <c r="I24" s="7"/>
      <c r="J24" s="7"/>
      <c r="K24" s="7"/>
      <c r="L24" s="7"/>
      <c r="M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</row>
    <row r="25" spans="1:36" x14ac:dyDescent="0.2">
      <c r="A25" s="3">
        <v>0</v>
      </c>
      <c r="B25" s="3"/>
      <c r="C25" s="3">
        <f>$G$5+LOG10($G$2*EXP(-$G$3*A25)+(1-$G$2)*EXP(-$G$4*A25))</f>
        <v>5.5323290519091755</v>
      </c>
      <c r="D25" s="1"/>
      <c r="E25" s="7"/>
      <c r="F25" s="7"/>
      <c r="G25" s="7"/>
      <c r="H25" s="7"/>
      <c r="I25" s="7"/>
      <c r="J25" s="7"/>
      <c r="K25" s="7"/>
      <c r="L25" s="7"/>
      <c r="M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2">
      <c r="A26" s="3">
        <v>5.0000000000000001E-3</v>
      </c>
      <c r="B26" s="3"/>
      <c r="C26" s="3">
        <f t="shared" ref="C26:C27" si="2">$G$5+LOG10($G$2*EXP(-$G$3*A26)+(1-$G$2)*EXP(-$G$4*A26))</f>
        <v>5.4883715098220973</v>
      </c>
      <c r="D26" s="1"/>
      <c r="E26" s="7"/>
      <c r="F26" s="7"/>
      <c r="G26" s="7"/>
      <c r="H26" s="7"/>
      <c r="I26" s="7"/>
      <c r="J26" s="7"/>
      <c r="K26" s="7"/>
      <c r="L26" s="7"/>
      <c r="M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x14ac:dyDescent="0.2">
      <c r="A27" s="3">
        <v>0.01</v>
      </c>
      <c r="B27" s="3"/>
      <c r="C27" s="3">
        <f t="shared" si="2"/>
        <v>5.444425024790176</v>
      </c>
      <c r="D27" s="1"/>
      <c r="E27" s="7"/>
      <c r="F27" s="7"/>
      <c r="G27" s="7"/>
      <c r="H27" s="7"/>
      <c r="I27" s="7"/>
      <c r="J27" s="7"/>
      <c r="K27" s="7"/>
      <c r="L27" s="7"/>
      <c r="M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2">
      <c r="A28" s="3">
        <v>1.4999999999999999E-2</v>
      </c>
      <c r="B28" s="3"/>
      <c r="C28" s="3">
        <f t="shared" ref="C28:C91" si="3">$G$5+LOG10($G$2*EXP(-$G$3*A28)+(1-$G$2)*EXP(-$G$4*A28))</f>
        <v>5.4004907423174728</v>
      </c>
      <c r="D28" s="1"/>
      <c r="E28" s="7"/>
      <c r="F28" s="7"/>
      <c r="G28" s="7"/>
      <c r="H28" s="7"/>
      <c r="I28" s="7"/>
      <c r="J28" s="7"/>
      <c r="K28" s="7"/>
      <c r="L28" s="7"/>
      <c r="M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</row>
    <row r="29" spans="1:36" x14ac:dyDescent="0.2">
      <c r="A29" s="3">
        <v>0.02</v>
      </c>
      <c r="B29" s="3"/>
      <c r="C29" s="3">
        <f t="shared" si="3"/>
        <v>5.356569925822992</v>
      </c>
      <c r="D29" s="1"/>
      <c r="E29" s="7"/>
      <c r="F29" s="7"/>
      <c r="G29" s="7"/>
      <c r="H29" s="7"/>
      <c r="I29" s="7"/>
      <c r="J29" s="7"/>
      <c r="K29" s="7"/>
      <c r="L29" s="7"/>
      <c r="M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</row>
    <row r="30" spans="1:36" x14ac:dyDescent="0.2">
      <c r="A30" s="3">
        <v>2.5000000000000001E-2</v>
      </c>
      <c r="B30" s="3"/>
      <c r="C30" s="3">
        <f t="shared" si="3"/>
        <v>5.3126639686129042</v>
      </c>
      <c r="D30" s="1"/>
      <c r="E30" s="7"/>
      <c r="F30" s="7"/>
      <c r="G30" s="7"/>
      <c r="H30" s="7"/>
      <c r="I30" s="7"/>
      <c r="J30" s="7"/>
      <c r="K30" s="7"/>
      <c r="L30" s="7"/>
      <c r="M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x14ac:dyDescent="0.2">
      <c r="A31" s="3">
        <v>0.03</v>
      </c>
      <c r="B31" s="3"/>
      <c r="C31" s="3">
        <f t="shared" si="3"/>
        <v>5.2687744070321578</v>
      </c>
      <c r="D31" s="1"/>
      <c r="E31" s="7"/>
      <c r="F31" s="7"/>
      <c r="G31" s="7"/>
      <c r="H31" s="7"/>
      <c r="I31" s="7"/>
      <c r="J31" s="7"/>
      <c r="K31" s="7"/>
      <c r="L31" s="7"/>
      <c r="M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</row>
    <row r="32" spans="1:36" x14ac:dyDescent="0.2">
      <c r="A32" s="3">
        <v>3.5000000000000003E-2</v>
      </c>
      <c r="B32" s="3"/>
      <c r="C32" s="3">
        <f t="shared" si="3"/>
        <v>5.2249029349037395</v>
      </c>
      <c r="D32" s="1"/>
      <c r="E32" s="7"/>
      <c r="F32" s="7"/>
      <c r="G32" s="7"/>
      <c r="H32" s="7"/>
      <c r="I32" s="7"/>
      <c r="J32" s="7"/>
      <c r="K32" s="7"/>
      <c r="L32" s="7"/>
      <c r="M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</row>
    <row r="33" spans="1:36" x14ac:dyDescent="0.2">
      <c r="A33" s="3">
        <v>0.04</v>
      </c>
      <c r="B33" s="3"/>
      <c r="C33" s="3">
        <f t="shared" si="3"/>
        <v>5.1810514193719737</v>
      </c>
      <c r="D33" s="1"/>
      <c r="E33" s="7"/>
      <c r="F33" s="7"/>
      <c r="G33" s="7"/>
      <c r="H33" s="7"/>
      <c r="I33" s="7"/>
      <c r="J33" s="7"/>
      <c r="K33" s="7"/>
      <c r="L33" s="7"/>
      <c r="M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</row>
    <row r="34" spans="1:36" x14ac:dyDescent="0.2">
      <c r="A34" s="3">
        <v>4.4999999999999998E-2</v>
      </c>
      <c r="B34" s="3"/>
      <c r="C34" s="3">
        <f t="shared" si="3"/>
        <v>5.137221918274637</v>
      </c>
      <c r="D34" s="1"/>
      <c r="E34" s="7"/>
      <c r="F34" s="7"/>
      <c r="G34" s="7"/>
      <c r="H34" s="7"/>
      <c r="I34" s="7"/>
      <c r="J34" s="7"/>
      <c r="K34" s="7"/>
      <c r="L34" s="7"/>
      <c r="M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</row>
    <row r="35" spans="1:36" x14ac:dyDescent="0.2">
      <c r="A35" s="3">
        <v>0.05</v>
      </c>
      <c r="B35" s="3"/>
      <c r="C35" s="3">
        <f t="shared" si="3"/>
        <v>5.0934166991771201</v>
      </c>
      <c r="D35" s="1"/>
      <c r="E35" s="7"/>
      <c r="F35" s="7"/>
      <c r="G35" s="7"/>
      <c r="H35" s="7"/>
      <c r="I35" s="7"/>
      <c r="J35" s="7"/>
      <c r="K35" s="7"/>
      <c r="L35" s="7"/>
      <c r="M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</row>
    <row r="36" spans="1:36" x14ac:dyDescent="0.2">
      <c r="A36" s="3">
        <v>5.5E-2</v>
      </c>
      <c r="B36" s="3"/>
      <c r="C36" s="3">
        <f t="shared" si="3"/>
        <v>5.0496382602102434</v>
      </c>
      <c r="D36" s="1"/>
      <c r="E36" s="7"/>
      <c r="F36" s="7"/>
      <c r="G36" s="7"/>
      <c r="H36" s="7"/>
      <c r="I36" s="7"/>
      <c r="J36" s="7"/>
      <c r="K36" s="7"/>
      <c r="L36" s="7"/>
      <c r="M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</row>
    <row r="37" spans="1:36" x14ac:dyDescent="0.2">
      <c r="A37" s="3">
        <v>0.06</v>
      </c>
      <c r="B37" s="3"/>
      <c r="C37" s="3">
        <f t="shared" si="3"/>
        <v>5.0058893528615043</v>
      </c>
      <c r="D37" s="1"/>
      <c r="E37" s="7"/>
      <c r="F37" s="7"/>
      <c r="G37" s="7"/>
      <c r="H37" s="7"/>
      <c r="I37" s="7"/>
      <c r="J37" s="7"/>
      <c r="K37" s="7"/>
      <c r="L37" s="7"/>
      <c r="M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</row>
    <row r="38" spans="1:36" x14ac:dyDescent="0.2">
      <c r="A38" s="3">
        <v>6.5000000000000002E-2</v>
      </c>
      <c r="B38" s="3"/>
      <c r="C38" s="3">
        <f t="shared" si="3"/>
        <v>4.9621730068771592</v>
      </c>
      <c r="D38" s="1"/>
      <c r="E38" s="7"/>
      <c r="F38" s="7"/>
      <c r="G38" s="7"/>
      <c r="H38" s="7"/>
      <c r="I38" s="7"/>
      <c r="J38" s="7"/>
      <c r="K38" s="7"/>
      <c r="L38" s="7"/>
      <c r="M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</row>
    <row r="39" spans="1:36" x14ac:dyDescent="0.2">
      <c r="A39" s="3">
        <v>7.0000000000000007E-2</v>
      </c>
      <c r="B39" s="3"/>
      <c r="C39" s="3">
        <f t="shared" si="3"/>
        <v>4.9184925574394018</v>
      </c>
      <c r="D39" s="1"/>
      <c r="E39" s="7"/>
      <c r="F39" s="7"/>
      <c r="G39" s="7"/>
      <c r="H39" s="7"/>
      <c r="I39" s="7"/>
      <c r="J39" s="7"/>
      <c r="K39" s="7"/>
      <c r="L39" s="7"/>
      <c r="M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</row>
    <row r="40" spans="1:36" x14ac:dyDescent="0.2">
      <c r="A40" s="3">
        <v>7.4999999999999997E-2</v>
      </c>
      <c r="B40" s="3"/>
      <c r="C40" s="3">
        <f t="shared" si="3"/>
        <v>4.8748516747885349</v>
      </c>
      <c r="D40" s="1"/>
      <c r="E40" s="7"/>
      <c r="F40" s="7"/>
      <c r="G40" s="7"/>
      <c r="H40" s="7"/>
      <c r="I40" s="7"/>
      <c r="J40" s="7"/>
      <c r="K40" s="7"/>
      <c r="L40" s="7"/>
      <c r="M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</row>
    <row r="41" spans="1:36" x14ac:dyDescent="0.2">
      <c r="A41" s="3">
        <v>0.08</v>
      </c>
      <c r="B41" s="3"/>
      <c r="C41" s="3">
        <f t="shared" si="3"/>
        <v>4.8312543964639723</v>
      </c>
      <c r="D41" s="1"/>
      <c r="E41" s="7"/>
      <c r="F41" s="7"/>
      <c r="G41" s="7"/>
      <c r="H41" s="7"/>
      <c r="I41" s="7"/>
      <c r="J41" s="7"/>
      <c r="K41" s="7"/>
      <c r="L41" s="7"/>
      <c r="M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</row>
    <row r="42" spans="1:36" x14ac:dyDescent="0.2">
      <c r="A42" s="3">
        <v>8.5000000000000006E-2</v>
      </c>
      <c r="B42" s="3"/>
      <c r="C42" s="3">
        <f t="shared" si="3"/>
        <v>4.7877051623396358</v>
      </c>
      <c r="D42" s="1"/>
      <c r="E42" s="7"/>
      <c r="F42" s="7"/>
      <c r="G42" s="7"/>
      <c r="H42" s="7"/>
      <c r="I42" s="7"/>
      <c r="J42" s="7"/>
      <c r="K42" s="7"/>
      <c r="L42" s="7"/>
      <c r="M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</row>
    <row r="43" spans="1:36" x14ac:dyDescent="0.2">
      <c r="A43" s="3">
        <v>0.09</v>
      </c>
      <c r="B43" s="3"/>
      <c r="C43" s="3">
        <f t="shared" si="3"/>
        <v>4.74420885262795</v>
      </c>
      <c r="D43" s="1"/>
      <c r="E43" s="7"/>
      <c r="F43" s="7"/>
      <c r="G43" s="7"/>
      <c r="H43" s="7"/>
      <c r="I43" s="7"/>
      <c r="J43" s="7"/>
      <c r="K43" s="7"/>
      <c r="L43" s="7"/>
      <c r="M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</row>
    <row r="44" spans="1:36" x14ac:dyDescent="0.2">
      <c r="A44" s="3">
        <v>9.5000000000000001E-2</v>
      </c>
      <c r="B44" s="3"/>
      <c r="C44" s="3">
        <f t="shared" si="3"/>
        <v>4.7007708290214998</v>
      </c>
      <c r="D44" s="1"/>
      <c r="E44" s="7"/>
      <c r="F44" s="7"/>
      <c r="G44" s="7"/>
      <c r="H44" s="7"/>
      <c r="I44" s="7"/>
      <c r="J44" s="7"/>
      <c r="K44" s="7"/>
      <c r="L44" s="7"/>
      <c r="M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</row>
    <row r="45" spans="1:36" x14ac:dyDescent="0.2">
      <c r="A45" s="3">
        <v>0.1</v>
      </c>
      <c r="B45" s="3"/>
      <c r="C45" s="3">
        <f t="shared" si="3"/>
        <v>4.6573969791313568</v>
      </c>
      <c r="D45" s="1"/>
      <c r="E45" s="7"/>
      <c r="F45" s="7"/>
      <c r="G45" s="7"/>
      <c r="H45" s="7"/>
      <c r="I45" s="7"/>
      <c r="J45" s="7"/>
      <c r="K45" s="7"/>
      <c r="L45" s="7"/>
      <c r="M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</row>
    <row r="46" spans="1:36" x14ac:dyDescent="0.2">
      <c r="A46" s="3">
        <v>0.105</v>
      </c>
      <c r="B46" s="3"/>
      <c r="C46" s="3">
        <f t="shared" si="3"/>
        <v>4.6140937643648492</v>
      </c>
      <c r="D46" s="1"/>
      <c r="E46" s="7"/>
      <c r="F46" s="7"/>
      <c r="G46" s="7"/>
      <c r="H46" s="7"/>
      <c r="I46" s="7"/>
      <c r="J46" s="7"/>
      <c r="K46" s="7"/>
      <c r="L46" s="7"/>
      <c r="M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</row>
    <row r="47" spans="1:36" x14ac:dyDescent="0.2">
      <c r="A47" s="3">
        <v>0.11</v>
      </c>
      <c r="B47" s="3"/>
      <c r="C47" s="3">
        <f t="shared" si="3"/>
        <v>4.5708682713618876</v>
      </c>
      <c r="D47" s="1"/>
      <c r="E47" s="7"/>
      <c r="F47" s="7"/>
      <c r="G47" s="7"/>
      <c r="H47" s="7"/>
      <c r="I47" s="7"/>
      <c r="J47" s="7"/>
      <c r="K47" s="7"/>
      <c r="L47" s="7"/>
      <c r="M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</row>
    <row r="48" spans="1:36" x14ac:dyDescent="0.2">
      <c r="A48" s="3">
        <v>0.115</v>
      </c>
      <c r="B48" s="3"/>
      <c r="C48" s="3">
        <f t="shared" si="3"/>
        <v>4.5277282670759478</v>
      </c>
      <c r="D48" s="1"/>
      <c r="E48" s="7"/>
      <c r="F48" s="7"/>
      <c r="G48" s="7"/>
      <c r="H48" s="7"/>
      <c r="I48" s="7"/>
      <c r="J48" s="7"/>
      <c r="K48" s="7"/>
      <c r="L48" s="7"/>
      <c r="M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</row>
    <row r="49" spans="1:36" x14ac:dyDescent="0.2">
      <c r="A49" s="3">
        <v>0.12</v>
      </c>
      <c r="B49" s="3"/>
      <c r="C49" s="3">
        <f t="shared" si="3"/>
        <v>4.4846822575418139</v>
      </c>
      <c r="D49" s="1"/>
      <c r="E49" s="7"/>
      <c r="F49" s="7"/>
      <c r="G49" s="7"/>
      <c r="H49" s="7"/>
      <c r="I49" s="7"/>
      <c r="J49" s="7"/>
      <c r="K49" s="7"/>
      <c r="L49" s="7"/>
      <c r="M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</row>
    <row r="50" spans="1:36" x14ac:dyDescent="0.2">
      <c r="A50" s="3">
        <v>0.125</v>
      </c>
      <c r="B50" s="3"/>
      <c r="C50" s="3">
        <f t="shared" si="3"/>
        <v>4.4417395503148391</v>
      </c>
      <c r="D50" s="1"/>
      <c r="E50" s="7"/>
      <c r="F50" s="7"/>
      <c r="G50" s="7"/>
      <c r="H50" s="7"/>
      <c r="I50" s="7"/>
      <c r="J50" s="7"/>
      <c r="K50" s="7"/>
      <c r="L50" s="7"/>
      <c r="M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</row>
    <row r="51" spans="1:36" x14ac:dyDescent="0.2">
      <c r="A51" s="3">
        <v>0.13</v>
      </c>
      <c r="B51" s="3"/>
      <c r="C51" s="3">
        <f t="shared" si="3"/>
        <v>4.3989103204935711</v>
      </c>
      <c r="D51" s="1"/>
      <c r="E51" s="7"/>
      <c r="F51" s="7"/>
      <c r="G51" s="7"/>
      <c r="H51" s="7"/>
      <c r="I51" s="7"/>
      <c r="J51" s="7"/>
      <c r="K51" s="7"/>
      <c r="L51" s="7"/>
      <c r="M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</row>
    <row r="52" spans="1:36" x14ac:dyDescent="0.2">
      <c r="A52" s="3">
        <v>0.13500000000000001</v>
      </c>
      <c r="B52" s="3"/>
      <c r="C52" s="3">
        <f t="shared" si="3"/>
        <v>4.3562056801463527</v>
      </c>
      <c r="D52" s="1"/>
      <c r="E52" s="7"/>
      <c r="F52" s="7"/>
      <c r="G52" s="7"/>
      <c r="H52" s="7"/>
      <c r="I52" s="7"/>
      <c r="J52" s="7"/>
      <c r="K52" s="7"/>
      <c r="L52" s="7"/>
      <c r="M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</row>
    <row r="53" spans="1:36" x14ac:dyDescent="0.2">
      <c r="A53" s="3">
        <v>0.14000000000000001</v>
      </c>
      <c r="B53" s="3"/>
      <c r="C53" s="3">
        <f t="shared" si="3"/>
        <v>4.3136377508503347</v>
      </c>
      <c r="D53" s="1"/>
      <c r="E53" s="7"/>
      <c r="F53" s="7"/>
      <c r="G53" s="7"/>
      <c r="H53" s="7"/>
      <c r="I53" s="7"/>
      <c r="J53" s="7"/>
      <c r="K53" s="7"/>
      <c r="L53" s="7"/>
      <c r="M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</row>
    <row r="54" spans="1:36" x14ac:dyDescent="0.2">
      <c r="A54" s="3">
        <v>0.14499999999999999</v>
      </c>
      <c r="B54" s="3"/>
      <c r="C54" s="3">
        <f t="shared" si="3"/>
        <v>4.2712197389152058</v>
      </c>
      <c r="D54" s="1"/>
      <c r="E54" s="7"/>
      <c r="F54" s="7"/>
      <c r="G54" s="7"/>
      <c r="H54" s="7"/>
      <c r="I54" s="7"/>
      <c r="J54" s="7"/>
      <c r="K54" s="7"/>
      <c r="L54" s="7"/>
      <c r="M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</row>
    <row r="55" spans="1:36" x14ac:dyDescent="0.2">
      <c r="A55" s="3">
        <v>0.15</v>
      </c>
      <c r="B55" s="3"/>
      <c r="C55" s="3">
        <f t="shared" si="3"/>
        <v>4.228966012701143</v>
      </c>
      <c r="D55" s="1"/>
      <c r="E55" s="7"/>
      <c r="F55" s="7"/>
      <c r="G55" s="7"/>
      <c r="H55" s="7"/>
      <c r="I55" s="7"/>
      <c r="J55" s="7"/>
      <c r="K55" s="7"/>
      <c r="L55" s="7"/>
      <c r="M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</row>
    <row r="56" spans="1:36" x14ac:dyDescent="0.2">
      <c r="A56" s="3">
        <v>0.155</v>
      </c>
      <c r="B56" s="3"/>
      <c r="C56" s="3">
        <f t="shared" si="3"/>
        <v>4.1868921812482993</v>
      </c>
      <c r="D56" s="1"/>
      <c r="E56" s="7"/>
      <c r="F56" s="7"/>
      <c r="G56" s="7"/>
      <c r="H56" s="7"/>
      <c r="I56" s="7"/>
      <c r="J56" s="7"/>
      <c r="K56" s="7"/>
      <c r="L56" s="7"/>
      <c r="M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</row>
    <row r="57" spans="1:36" x14ac:dyDescent="0.2">
      <c r="A57" s="3">
        <v>0.16</v>
      </c>
      <c r="B57" s="3"/>
      <c r="C57" s="3">
        <f t="shared" si="3"/>
        <v>4.1450151732113927</v>
      </c>
      <c r="D57" s="1"/>
      <c r="E57" s="7"/>
      <c r="F57" s="7"/>
      <c r="G57" s="7"/>
      <c r="H57" s="7"/>
      <c r="I57" s="7"/>
      <c r="J57" s="7"/>
      <c r="K57" s="7"/>
      <c r="L57" s="7"/>
      <c r="M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</row>
    <row r="58" spans="1:36" x14ac:dyDescent="0.2">
      <c r="A58" s="3">
        <v>0.16500000000000001</v>
      </c>
      <c r="B58" s="3"/>
      <c r="C58" s="3">
        <f t="shared" si="3"/>
        <v>4.103353314836272</v>
      </c>
      <c r="D58" s="1"/>
      <c r="E58" s="7"/>
      <c r="F58" s="7"/>
      <c r="G58" s="7"/>
      <c r="H58" s="7"/>
      <c r="I58" s="7"/>
      <c r="J58" s="7"/>
      <c r="K58" s="7"/>
      <c r="L58" s="7"/>
      <c r="M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</row>
    <row r="59" spans="1:36" x14ac:dyDescent="0.2">
      <c r="A59" s="3">
        <v>0.17</v>
      </c>
      <c r="B59" s="3"/>
      <c r="C59" s="3">
        <f t="shared" si="3"/>
        <v>4.0619264054252699</v>
      </c>
      <c r="D59" s="1"/>
      <c r="E59" s="7"/>
      <c r="F59" s="7"/>
      <c r="G59" s="7"/>
      <c r="H59" s="7"/>
      <c r="I59" s="7"/>
      <c r="J59" s="7"/>
      <c r="K59" s="7"/>
      <c r="L59" s="7"/>
      <c r="M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</row>
    <row r="60" spans="1:36" x14ac:dyDescent="0.2">
      <c r="A60" s="3">
        <v>0.17499999999999999</v>
      </c>
      <c r="B60" s="3"/>
      <c r="C60" s="3">
        <f t="shared" si="3"/>
        <v>4.0207557884162295</v>
      </c>
      <c r="D60" s="1"/>
      <c r="E60" s="7"/>
      <c r="F60" s="7"/>
      <c r="G60" s="7"/>
      <c r="H60" s="7"/>
      <c r="I60" s="7"/>
      <c r="J60" s="7"/>
      <c r="K60" s="7"/>
      <c r="L60" s="7"/>
      <c r="M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</row>
    <row r="61" spans="1:36" x14ac:dyDescent="0.2">
      <c r="A61" s="3">
        <v>0.18</v>
      </c>
      <c r="B61" s="3"/>
      <c r="C61" s="3">
        <f t="shared" si="3"/>
        <v>3.9798644158497858</v>
      </c>
      <c r="D61" s="1"/>
      <c r="E61" s="7"/>
      <c r="F61" s="7"/>
      <c r="G61" s="7"/>
      <c r="H61" s="7"/>
      <c r="I61" s="7"/>
      <c r="J61" s="7"/>
      <c r="K61" s="7"/>
      <c r="L61" s="7"/>
      <c r="M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</row>
    <row r="62" spans="1:36" x14ac:dyDescent="0.2">
      <c r="A62" s="3">
        <v>0.185</v>
      </c>
      <c r="B62" s="3"/>
      <c r="C62" s="3">
        <f t="shared" si="3"/>
        <v>3.9392769036273325</v>
      </c>
      <c r="D62" s="1"/>
      <c r="E62" s="7"/>
      <c r="F62" s="7"/>
      <c r="G62" s="7"/>
      <c r="H62" s="7"/>
      <c r="I62" s="7"/>
      <c r="J62" s="7"/>
      <c r="K62" s="7"/>
      <c r="L62" s="7"/>
      <c r="M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</row>
    <row r="63" spans="1:36" x14ac:dyDescent="0.2">
      <c r="A63" s="3">
        <v>0.19</v>
      </c>
      <c r="B63" s="3"/>
      <c r="C63" s="3">
        <f t="shared" si="3"/>
        <v>3.8990195745782579</v>
      </c>
      <c r="D63" s="1"/>
      <c r="E63" s="7"/>
      <c r="F63" s="7"/>
      <c r="G63" s="7"/>
      <c r="H63" s="7"/>
      <c r="I63" s="7"/>
      <c r="J63" s="7"/>
      <c r="K63" s="7"/>
      <c r="L63" s="7"/>
      <c r="M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</row>
    <row r="64" spans="1:36" x14ac:dyDescent="0.2">
      <c r="A64" s="3">
        <v>0.19500000000000001</v>
      </c>
      <c r="B64" s="3"/>
      <c r="C64" s="3">
        <f t="shared" si="3"/>
        <v>3.8591204859739552</v>
      </c>
      <c r="D64" s="1"/>
      <c r="E64" s="7"/>
      <c r="F64" s="7"/>
      <c r="G64" s="7"/>
      <c r="H64" s="7"/>
      <c r="I64" s="7"/>
      <c r="J64" s="7"/>
      <c r="K64" s="7"/>
      <c r="L64" s="7"/>
      <c r="M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</row>
    <row r="65" spans="1:36" x14ac:dyDescent="0.2">
      <c r="A65" s="3">
        <v>0.2</v>
      </c>
      <c r="B65" s="3"/>
      <c r="C65" s="3">
        <f t="shared" si="3"/>
        <v>3.8196094377674701</v>
      </c>
      <c r="D65" s="1"/>
      <c r="E65" s="7"/>
      <c r="F65" s="7"/>
      <c r="G65" s="7"/>
      <c r="H65" s="7"/>
      <c r="I65" s="7"/>
      <c r="J65" s="7"/>
      <c r="K65" s="7"/>
      <c r="L65" s="7"/>
      <c r="M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</row>
    <row r="66" spans="1:36" x14ac:dyDescent="0.2">
      <c r="A66" s="3">
        <v>0.20499999999999999</v>
      </c>
      <c r="B66" s="3"/>
      <c r="C66" s="3">
        <f t="shared" si="3"/>
        <v>3.7805179575265386</v>
      </c>
      <c r="D66" s="1"/>
      <c r="E66" s="7"/>
      <c r="F66" s="7"/>
      <c r="G66" s="7"/>
      <c r="H66" s="7"/>
      <c r="I66" s="7"/>
      <c r="J66" s="7"/>
      <c r="K66" s="7"/>
      <c r="L66" s="7"/>
      <c r="M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</row>
    <row r="67" spans="1:36" x14ac:dyDescent="0.2">
      <c r="A67" s="3">
        <v>0.21</v>
      </c>
      <c r="B67" s="3"/>
      <c r="C67" s="3">
        <f t="shared" si="3"/>
        <v>3.7418792577952842</v>
      </c>
      <c r="D67" s="1"/>
      <c r="E67" s="7"/>
      <c r="F67" s="7"/>
      <c r="G67" s="7"/>
      <c r="H67" s="7"/>
      <c r="I67" s="7"/>
      <c r="J67" s="7"/>
      <c r="K67" s="7"/>
      <c r="L67" s="7"/>
      <c r="M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</row>
    <row r="68" spans="1:36" x14ac:dyDescent="0.2">
      <c r="A68" s="3">
        <v>0.215</v>
      </c>
      <c r="B68" s="3"/>
      <c r="C68" s="3">
        <f t="shared" si="3"/>
        <v>3.7037281615024744</v>
      </c>
      <c r="D68" s="1"/>
      <c r="E68" s="7"/>
      <c r="F68" s="7"/>
      <c r="G68" s="7"/>
      <c r="H68" s="7"/>
      <c r="I68" s="7"/>
      <c r="J68" s="7"/>
      <c r="K68" s="7"/>
      <c r="L68" s="7"/>
      <c r="M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</row>
    <row r="69" spans="1:36" x14ac:dyDescent="0.2">
      <c r="A69" s="3">
        <v>0.22</v>
      </c>
      <c r="B69" s="3"/>
      <c r="C69" s="3">
        <f t="shared" si="3"/>
        <v>3.666100991073296</v>
      </c>
      <c r="D69" s="1"/>
      <c r="E69" s="7"/>
      <c r="F69" s="7"/>
      <c r="G69" s="7"/>
      <c r="H69" s="7"/>
      <c r="I69" s="7"/>
      <c r="J69" s="7"/>
      <c r="K69" s="7"/>
      <c r="L69" s="7"/>
      <c r="M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</row>
    <row r="70" spans="1:36" x14ac:dyDescent="0.2">
      <c r="A70" s="3">
        <v>0.22500000000000001</v>
      </c>
      <c r="B70" s="3"/>
      <c r="C70" s="3">
        <f t="shared" si="3"/>
        <v>3.6290354171411199</v>
      </c>
      <c r="D70" s="1"/>
      <c r="E70" s="7"/>
      <c r="F70" s="7"/>
      <c r="G70" s="7"/>
      <c r="H70" s="7"/>
      <c r="I70" s="7"/>
      <c r="J70" s="7"/>
      <c r="K70" s="7"/>
      <c r="L70" s="7"/>
      <c r="M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</row>
    <row r="71" spans="1:36" x14ac:dyDescent="0.2">
      <c r="A71" s="3">
        <v>0.23</v>
      </c>
      <c r="B71" s="3"/>
      <c r="C71" s="3">
        <f t="shared" si="3"/>
        <v>3.5925702632399243</v>
      </c>
      <c r="D71" s="1"/>
      <c r="E71" s="7"/>
      <c r="F71" s="7"/>
      <c r="G71" s="7"/>
      <c r="H71" s="7"/>
      <c r="I71" s="7"/>
      <c r="J71" s="7"/>
      <c r="K71" s="7"/>
      <c r="L71" s="7"/>
      <c r="M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</row>
    <row r="72" spans="1:36" x14ac:dyDescent="0.2">
      <c r="A72" s="3">
        <v>0.23499999999999999</v>
      </c>
      <c r="B72" s="3"/>
      <c r="C72" s="3">
        <f t="shared" si="3"/>
        <v>3.5567452636270716</v>
      </c>
      <c r="D72" s="1"/>
      <c r="E72" s="7"/>
      <c r="F72" s="7"/>
      <c r="G72" s="7"/>
      <c r="H72" s="7"/>
      <c r="I72" s="7"/>
      <c r="J72" s="7"/>
      <c r="K72" s="7"/>
      <c r="L72" s="7"/>
      <c r="M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</row>
    <row r="73" spans="1:36" x14ac:dyDescent="0.2">
      <c r="A73" s="3">
        <v>0.24</v>
      </c>
      <c r="B73" s="3"/>
      <c r="C73" s="3">
        <f t="shared" si="3"/>
        <v>3.5216007724712712</v>
      </c>
      <c r="D73" s="1"/>
      <c r="E73" s="7"/>
      <c r="F73" s="7"/>
      <c r="G73" s="7"/>
      <c r="H73" s="7"/>
      <c r="I73" s="7"/>
      <c r="J73" s="7"/>
      <c r="K73" s="7"/>
      <c r="L73" s="7"/>
      <c r="M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</row>
    <row r="74" spans="1:36" x14ac:dyDescent="0.2">
      <c r="A74" s="3">
        <v>0.245</v>
      </c>
      <c r="B74" s="3"/>
      <c r="C74" s="3">
        <f t="shared" si="3"/>
        <v>3.487177424057859</v>
      </c>
      <c r="D74" s="1"/>
      <c r="E74" s="7"/>
      <c r="F74" s="7"/>
      <c r="G74" s="7"/>
      <c r="H74" s="7"/>
      <c r="I74" s="7"/>
      <c r="J74" s="7"/>
      <c r="K74" s="7"/>
      <c r="L74" s="7"/>
      <c r="M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</row>
    <row r="75" spans="1:36" x14ac:dyDescent="0.2">
      <c r="A75" s="3">
        <v>0.25</v>
      </c>
      <c r="B75" s="3"/>
      <c r="C75" s="3">
        <f t="shared" si="3"/>
        <v>3.4535157454076293</v>
      </c>
      <c r="D75" s="1"/>
      <c r="E75" s="7"/>
      <c r="F75" s="7"/>
      <c r="G75" s="7"/>
      <c r="H75" s="7"/>
      <c r="I75" s="7"/>
      <c r="J75" s="7"/>
      <c r="K75" s="7"/>
      <c r="L75" s="7"/>
      <c r="M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</row>
    <row r="76" spans="1:36" x14ac:dyDescent="0.2">
      <c r="A76" s="3">
        <v>0.255</v>
      </c>
      <c r="B76" s="3"/>
      <c r="C76" s="3">
        <f t="shared" si="3"/>
        <v>3.4206557247430118</v>
      </c>
      <c r="D76" s="1"/>
      <c r="E76" s="7"/>
      <c r="F76" s="7"/>
      <c r="G76" s="7"/>
      <c r="H76" s="7"/>
      <c r="I76" s="7"/>
      <c r="J76" s="7"/>
      <c r="K76" s="7"/>
      <c r="L76" s="7"/>
      <c r="M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</row>
    <row r="77" spans="1:36" x14ac:dyDescent="0.2">
      <c r="A77" s="3">
        <v>0.26</v>
      </c>
      <c r="B77" s="3"/>
      <c r="C77" s="3">
        <f t="shared" si="3"/>
        <v>3.3886363415002698</v>
      </c>
      <c r="D77" s="1"/>
      <c r="E77" s="7"/>
      <c r="F77" s="7"/>
      <c r="G77" s="7"/>
      <c r="H77" s="7"/>
      <c r="I77" s="7"/>
      <c r="J77" s="7"/>
      <c r="K77" s="7"/>
      <c r="L77" s="7"/>
      <c r="M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</row>
    <row r="78" spans="1:36" x14ac:dyDescent="0.2">
      <c r="A78" s="3">
        <v>0.26500000000000001</v>
      </c>
      <c r="B78" s="3"/>
      <c r="C78" s="3">
        <f t="shared" si="3"/>
        <v>3.3574950659767886</v>
      </c>
      <c r="D78" s="1"/>
      <c r="E78" s="7"/>
      <c r="F78" s="7"/>
      <c r="G78" s="7"/>
      <c r="H78" s="7"/>
      <c r="I78" s="7"/>
      <c r="J78" s="7"/>
      <c r="K78" s="7"/>
      <c r="L78" s="7"/>
      <c r="M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</row>
    <row r="79" spans="1:36" x14ac:dyDescent="0.2">
      <c r="A79" s="3">
        <v>0.27</v>
      </c>
      <c r="B79" s="3"/>
      <c r="C79" s="3">
        <f t="shared" si="3"/>
        <v>3.3272673390820939</v>
      </c>
      <c r="D79" s="1"/>
      <c r="E79" s="7"/>
      <c r="F79" s="7"/>
      <c r="G79" s="7"/>
      <c r="H79" s="7"/>
      <c r="I79" s="7"/>
      <c r="J79" s="7"/>
      <c r="K79" s="7"/>
      <c r="L79" s="7"/>
      <c r="M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</row>
    <row r="80" spans="1:36" x14ac:dyDescent="0.2">
      <c r="A80" s="3">
        <v>0.27500000000000002</v>
      </c>
      <c r="B80" s="3"/>
      <c r="C80" s="3">
        <f t="shared" si="3"/>
        <v>3.2979860448645195</v>
      </c>
      <c r="D80" s="1"/>
      <c r="E80" s="7"/>
      <c r="F80" s="7"/>
      <c r="G80" s="7"/>
      <c r="H80" s="7"/>
      <c r="I80" s="7"/>
      <c r="J80" s="7"/>
      <c r="K80" s="7"/>
      <c r="L80" s="7"/>
      <c r="M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</row>
    <row r="81" spans="1:36" x14ac:dyDescent="0.2">
      <c r="A81" s="3">
        <v>0.28000000000000003</v>
      </c>
      <c r="B81" s="3"/>
      <c r="C81" s="3">
        <f t="shared" si="3"/>
        <v>3.269680990328621</v>
      </c>
      <c r="D81" s="1"/>
      <c r="E81" s="7"/>
      <c r="F81" s="7"/>
      <c r="G81" s="7"/>
      <c r="H81" s="7"/>
      <c r="I81" s="7"/>
      <c r="J81" s="7"/>
      <c r="K81" s="7"/>
      <c r="L81" s="7"/>
      <c r="M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</row>
    <row r="82" spans="1:36" x14ac:dyDescent="0.2">
      <c r="A82" s="3">
        <v>0.28499999999999998</v>
      </c>
      <c r="B82" s="3"/>
      <c r="C82" s="3">
        <f t="shared" si="3"/>
        <v>3.2423784083552993</v>
      </c>
      <c r="D82" s="1"/>
      <c r="E82" s="7"/>
      <c r="F82" s="7"/>
      <c r="G82" s="7"/>
      <c r="H82" s="7"/>
      <c r="I82" s="7"/>
      <c r="J82" s="7"/>
      <c r="K82" s="7"/>
      <c r="L82" s="7"/>
      <c r="M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</row>
    <row r="83" spans="1:36" x14ac:dyDescent="0.2">
      <c r="A83" s="3">
        <v>0.28999999999999998</v>
      </c>
      <c r="B83" s="3"/>
      <c r="C83" s="3">
        <f t="shared" si="3"/>
        <v>3.2161005001177112</v>
      </c>
      <c r="D83" s="1"/>
      <c r="E83" s="7"/>
      <c r="F83" s="7"/>
      <c r="G83" s="7"/>
      <c r="H83" s="7"/>
      <c r="I83" s="7"/>
      <c r="J83" s="7"/>
      <c r="K83" s="7"/>
      <c r="L83" s="7"/>
      <c r="M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</row>
    <row r="84" spans="1:36" x14ac:dyDescent="0.2">
      <c r="A84" s="3">
        <v>0.29499999999999998</v>
      </c>
      <c r="B84" s="3"/>
      <c r="C84" s="3">
        <f t="shared" si="3"/>
        <v>3.1908650331207067</v>
      </c>
      <c r="D84" s="1"/>
      <c r="E84" s="7"/>
      <c r="F84" s="7"/>
      <c r="G84" s="7"/>
      <c r="H84" s="7"/>
      <c r="I84" s="7"/>
      <c r="J84" s="7"/>
      <c r="K84" s="7"/>
      <c r="L84" s="7"/>
      <c r="M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</row>
    <row r="85" spans="1:36" x14ac:dyDescent="0.2">
      <c r="A85" s="3">
        <v>0.3</v>
      </c>
      <c r="B85" s="3"/>
      <c r="C85" s="3">
        <f t="shared" si="3"/>
        <v>3.166685009807344</v>
      </c>
      <c r="D85" s="1"/>
      <c r="E85" s="7"/>
      <c r="F85" s="7"/>
      <c r="G85" s="7"/>
      <c r="H85" s="7"/>
      <c r="I85" s="7"/>
      <c r="J85" s="7"/>
      <c r="K85" s="7"/>
      <c r="L85" s="7"/>
      <c r="M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</row>
    <row r="86" spans="1:36" x14ac:dyDescent="0.2">
      <c r="A86" s="3">
        <v>0.30499999999999999</v>
      </c>
      <c r="B86" s="3"/>
      <c r="C86" s="3">
        <f t="shared" si="3"/>
        <v>3.1435684195749687</v>
      </c>
      <c r="D86" s="1"/>
      <c r="E86" s="7"/>
      <c r="F86" s="7"/>
      <c r="G86" s="7"/>
      <c r="H86" s="7"/>
      <c r="I86" s="7"/>
      <c r="J86" s="7"/>
      <c r="K86" s="7"/>
      <c r="L86" s="7"/>
      <c r="M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</row>
    <row r="87" spans="1:36" x14ac:dyDescent="0.2">
      <c r="A87" s="3">
        <v>0.31</v>
      </c>
      <c r="B87" s="3"/>
      <c r="C87" s="3">
        <f t="shared" si="3"/>
        <v>3.1215180841094678</v>
      </c>
      <c r="D87" s="1"/>
      <c r="E87" s="7"/>
      <c r="F87" s="7"/>
      <c r="G87" s="7"/>
      <c r="H87" s="7"/>
      <c r="I87" s="7"/>
      <c r="J87" s="7"/>
      <c r="K87" s="7"/>
      <c r="L87" s="7"/>
      <c r="M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</row>
    <row r="88" spans="1:36" x14ac:dyDescent="0.2">
      <c r="A88" s="3">
        <v>0.315</v>
      </c>
      <c r="B88" s="3"/>
      <c r="C88" s="3">
        <f t="shared" si="3"/>
        <v>3.1005316023439202</v>
      </c>
      <c r="D88" s="1"/>
      <c r="E88" s="7"/>
      <c r="F88" s="7"/>
      <c r="G88" s="7"/>
      <c r="H88" s="7"/>
      <c r="I88" s="7"/>
      <c r="J88" s="7"/>
      <c r="K88" s="7"/>
      <c r="L88" s="7"/>
      <c r="M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</row>
    <row r="89" spans="1:36" x14ac:dyDescent="0.2">
      <c r="A89" s="3">
        <v>0.32</v>
      </c>
      <c r="B89" s="3"/>
      <c r="C89" s="3">
        <f t="shared" si="3"/>
        <v>3.0806013973089161</v>
      </c>
      <c r="D89" s="1"/>
      <c r="E89" s="7"/>
      <c r="F89" s="7"/>
      <c r="G89" s="7"/>
      <c r="H89" s="7"/>
      <c r="I89" s="7"/>
      <c r="J89" s="7"/>
      <c r="K89" s="7"/>
      <c r="L89" s="7"/>
      <c r="M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</row>
    <row r="90" spans="1:36" x14ac:dyDescent="0.2">
      <c r="A90" s="3">
        <v>0.32500000000000001</v>
      </c>
      <c r="B90" s="3"/>
      <c r="C90" s="3">
        <f t="shared" si="3"/>
        <v>3.0617148629439188</v>
      </c>
      <c r="D90" s="1"/>
      <c r="E90" s="7"/>
      <c r="F90" s="7"/>
      <c r="G90" s="7"/>
      <c r="H90" s="7"/>
      <c r="I90" s="7"/>
      <c r="J90" s="7"/>
      <c r="K90" s="7"/>
      <c r="L90" s="7"/>
      <c r="M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</row>
    <row r="91" spans="1:36" x14ac:dyDescent="0.2">
      <c r="A91" s="3">
        <v>0.33</v>
      </c>
      <c r="B91" s="3"/>
      <c r="C91" s="3">
        <f t="shared" si="3"/>
        <v>3.0438546048765502</v>
      </c>
      <c r="D91" s="1"/>
      <c r="E91" s="7"/>
      <c r="F91" s="7"/>
      <c r="G91" s="7"/>
      <c r="H91" s="7"/>
      <c r="I91" s="7"/>
      <c r="J91" s="7"/>
      <c r="K91" s="7"/>
      <c r="L91" s="7"/>
      <c r="M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</row>
    <row r="92" spans="1:36" x14ac:dyDescent="0.2">
      <c r="A92" s="3">
        <v>0.33500000000000002</v>
      </c>
      <c r="B92" s="3"/>
      <c r="C92" s="3">
        <f t="shared" ref="C92:C155" si="4">$G$5+LOG10($G$2*EXP(-$G$3*A92)+(1-$G$2)*EXP(-$G$4*A92))</f>
        <v>3.0269987655297088</v>
      </c>
      <c r="D92" s="1"/>
      <c r="E92" s="7"/>
      <c r="F92" s="7"/>
      <c r="G92" s="7"/>
      <c r="H92" s="7"/>
      <c r="I92" s="7"/>
      <c r="J92" s="7"/>
      <c r="K92" s="7"/>
      <c r="L92" s="7"/>
      <c r="M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</row>
    <row r="93" spans="1:36" x14ac:dyDescent="0.2">
      <c r="A93" s="3">
        <v>0.34</v>
      </c>
      <c r="B93" s="3"/>
      <c r="C93" s="3">
        <f t="shared" si="4"/>
        <v>3.0111214209215196</v>
      </c>
      <c r="D93" s="1"/>
      <c r="E93" s="7"/>
      <c r="F93" s="7"/>
      <c r="G93" s="7"/>
      <c r="H93" s="7"/>
      <c r="I93" s="7"/>
      <c r="J93" s="7"/>
      <c r="K93" s="7"/>
      <c r="L93" s="7"/>
      <c r="M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</row>
    <row r="94" spans="1:36" x14ac:dyDescent="0.2">
      <c r="A94" s="3">
        <v>0.34499999999999997</v>
      </c>
      <c r="B94" s="3"/>
      <c r="C94" s="3">
        <f t="shared" si="4"/>
        <v>2.9961930343506369</v>
      </c>
      <c r="D94" s="1"/>
      <c r="E94" s="7"/>
      <c r="F94" s="7"/>
      <c r="G94" s="7"/>
      <c r="H94" s="7"/>
      <c r="I94" s="7"/>
      <c r="J94" s="7"/>
      <c r="K94" s="7"/>
      <c r="L94" s="7"/>
      <c r="M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</row>
    <row r="95" spans="1:36" x14ac:dyDescent="0.2">
      <c r="A95" s="3">
        <v>0.35</v>
      </c>
      <c r="B95" s="3"/>
      <c r="C95" s="3">
        <f t="shared" si="4"/>
        <v>2.982180950900144</v>
      </c>
      <c r="D95" s="1"/>
      <c r="E95" s="7"/>
      <c r="F95" s="7"/>
      <c r="G95" s="7"/>
      <c r="H95" s="7"/>
      <c r="I95" s="7"/>
      <c r="J95" s="7"/>
      <c r="K95" s="7"/>
      <c r="L95" s="7"/>
      <c r="M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</row>
    <row r="96" spans="1:36" x14ac:dyDescent="0.2">
      <c r="A96" s="3">
        <v>0.35499999999999998</v>
      </c>
      <c r="B96" s="3"/>
      <c r="C96" s="3">
        <f t="shared" si="4"/>
        <v>2.9690499163555772</v>
      </c>
      <c r="D96" s="1"/>
      <c r="E96" s="7"/>
      <c r="F96" s="7"/>
      <c r="G96" s="7"/>
      <c r="H96" s="7"/>
      <c r="I96" s="7"/>
      <c r="J96" s="7"/>
      <c r="K96" s="7"/>
      <c r="L96" s="7"/>
      <c r="M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</row>
    <row r="97" spans="1:36" x14ac:dyDescent="0.2">
      <c r="A97" s="3">
        <v>0.36</v>
      </c>
      <c r="B97" s="3"/>
      <c r="C97" s="3">
        <f t="shared" si="4"/>
        <v>2.9567626046496698</v>
      </c>
      <c r="D97" s="1"/>
      <c r="E97" s="7"/>
      <c r="F97" s="7"/>
      <c r="G97" s="7"/>
      <c r="H97" s="7"/>
      <c r="I97" s="7"/>
      <c r="J97" s="7"/>
      <c r="K97" s="7"/>
      <c r="L97" s="7"/>
      <c r="M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</row>
    <row r="98" spans="1:36" x14ac:dyDescent="0.2">
      <c r="A98" s="3">
        <v>0.36499999999999999</v>
      </c>
      <c r="B98" s="3"/>
      <c r="C98" s="3">
        <f t="shared" si="4"/>
        <v>2.9452801391913983</v>
      </c>
      <c r="D98" s="1"/>
      <c r="E98" s="7"/>
      <c r="F98" s="7"/>
      <c r="G98" s="7"/>
      <c r="H98" s="7"/>
      <c r="I98" s="7"/>
      <c r="J98" s="7"/>
      <c r="K98" s="7"/>
      <c r="L98" s="7"/>
      <c r="M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</row>
    <row r="99" spans="1:36" x14ac:dyDescent="0.2">
      <c r="A99" s="3">
        <v>0.37</v>
      </c>
      <c r="B99" s="3"/>
      <c r="C99" s="3">
        <f t="shared" si="4"/>
        <v>2.9345625952428689</v>
      </c>
      <c r="D99" s="1"/>
      <c r="E99" s="7"/>
      <c r="F99" s="7"/>
      <c r="G99" s="7"/>
      <c r="H99" s="7"/>
      <c r="I99" s="7"/>
      <c r="J99" s="7"/>
      <c r="K99" s="7"/>
      <c r="L99" s="7"/>
      <c r="M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</row>
    <row r="100" spans="1:36" x14ac:dyDescent="0.2">
      <c r="A100" s="3">
        <v>0.375</v>
      </c>
      <c r="B100" s="3"/>
      <c r="C100" s="3">
        <f t="shared" si="4"/>
        <v>2.9245694726887606</v>
      </c>
      <c r="D100" s="1"/>
      <c r="E100" s="7"/>
      <c r="F100" s="7"/>
      <c r="G100" s="7"/>
      <c r="H100" s="7"/>
      <c r="I100" s="7"/>
      <c r="J100" s="7"/>
      <c r="K100" s="7"/>
      <c r="L100" s="7"/>
      <c r="M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</row>
    <row r="101" spans="1:36" x14ac:dyDescent="0.2">
      <c r="A101" s="3">
        <v>0.38</v>
      </c>
      <c r="B101" s="3"/>
      <c r="C101" s="3">
        <f t="shared" si="4"/>
        <v>2.9152601309148531</v>
      </c>
      <c r="D101" s="1"/>
      <c r="E101" s="7"/>
      <c r="F101" s="7"/>
      <c r="G101" s="7"/>
      <c r="H101" s="7"/>
      <c r="I101" s="7"/>
      <c r="J101" s="7"/>
      <c r="K101" s="7"/>
      <c r="L101" s="7"/>
      <c r="M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</row>
    <row r="102" spans="1:36" x14ac:dyDescent="0.2">
      <c r="A102" s="3">
        <v>0.38500000000000001</v>
      </c>
      <c r="B102" s="3"/>
      <c r="C102" s="3">
        <f t="shared" si="4"/>
        <v>2.906594179907191</v>
      </c>
      <c r="D102" s="1"/>
      <c r="E102" s="7"/>
      <c r="F102" s="7"/>
      <c r="G102" s="7"/>
      <c r="H102" s="7"/>
      <c r="I102" s="7"/>
      <c r="J102" s="7"/>
      <c r="K102" s="7"/>
      <c r="L102" s="7"/>
      <c r="M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</row>
    <row r="103" spans="1:36" x14ac:dyDescent="0.2">
      <c r="A103" s="3">
        <v>0.39</v>
      </c>
      <c r="B103" s="3"/>
      <c r="C103" s="3">
        <f t="shared" si="4"/>
        <v>2.8985318239626801</v>
      </c>
      <c r="D103" s="1"/>
      <c r="E103" s="7"/>
      <c r="F103" s="7"/>
      <c r="G103" s="7"/>
      <c r="H103" s="7"/>
      <c r="I103" s="7"/>
      <c r="J103" s="7"/>
      <c r="K103" s="7"/>
      <c r="L103" s="7"/>
      <c r="M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</row>
    <row r="104" spans="1:36" x14ac:dyDescent="0.2">
      <c r="A104" s="3">
        <v>0.39500000000000002</v>
      </c>
      <c r="B104" s="3"/>
      <c r="C104" s="3">
        <f t="shared" si="4"/>
        <v>2.891034156460754</v>
      </c>
      <c r="D104" s="1"/>
      <c r="E104" s="7"/>
      <c r="F104" s="7"/>
      <c r="G104" s="7"/>
      <c r="H104" s="7"/>
      <c r="I104" s="7"/>
      <c r="J104" s="7"/>
      <c r="K104" s="7"/>
      <c r="L104" s="7"/>
      <c r="M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</row>
    <row r="105" spans="1:36" x14ac:dyDescent="0.2">
      <c r="A105" s="3">
        <v>0.4</v>
      </c>
      <c r="B105" s="3"/>
      <c r="C105" s="3">
        <f t="shared" si="4"/>
        <v>2.8840634059151369</v>
      </c>
      <c r="D105" s="1"/>
      <c r="E105" s="7"/>
      <c r="F105" s="7"/>
      <c r="G105" s="7"/>
      <c r="H105" s="7"/>
      <c r="I105" s="7"/>
      <c r="J105" s="7"/>
      <c r="K105" s="7"/>
      <c r="L105" s="7"/>
      <c r="M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</row>
    <row r="106" spans="1:36" x14ac:dyDescent="0.2">
      <c r="A106" s="3">
        <v>0.40500000000000003</v>
      </c>
      <c r="B106" s="3"/>
      <c r="C106" s="3">
        <f t="shared" si="4"/>
        <v>2.8775831349689551</v>
      </c>
      <c r="D106" s="1"/>
      <c r="E106" s="7"/>
      <c r="F106" s="7"/>
      <c r="G106" s="7"/>
      <c r="H106" s="7"/>
      <c r="I106" s="7"/>
      <c r="J106" s="7"/>
      <c r="K106" s="7"/>
      <c r="L106" s="7"/>
      <c r="M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</row>
    <row r="107" spans="1:36" x14ac:dyDescent="0.2">
      <c r="A107" s="3">
        <v>0.41</v>
      </c>
      <c r="B107" s="3"/>
      <c r="C107" s="3">
        <f t="shared" si="4"/>
        <v>2.8715583951080101</v>
      </c>
      <c r="D107" s="1"/>
      <c r="E107" s="7"/>
      <c r="F107" s="7"/>
      <c r="G107" s="7"/>
      <c r="H107" s="7"/>
      <c r="I107" s="7"/>
      <c r="J107" s="7"/>
      <c r="K107" s="7"/>
      <c r="L107" s="7"/>
      <c r="M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</row>
    <row r="108" spans="1:36" x14ac:dyDescent="0.2">
      <c r="A108" s="3">
        <v>0.41499999999999998</v>
      </c>
      <c r="B108" s="3"/>
      <c r="C108" s="3">
        <f t="shared" si="4"/>
        <v>2.8659558406605687</v>
      </c>
      <c r="D108" s="1"/>
      <c r="E108" s="7"/>
      <c r="F108" s="7"/>
      <c r="G108" s="7"/>
      <c r="H108" s="7"/>
      <c r="I108" s="7"/>
      <c r="J108" s="7"/>
      <c r="K108" s="7"/>
      <c r="L108" s="7"/>
      <c r="M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</row>
    <row r="109" spans="1:36" x14ac:dyDescent="0.2">
      <c r="A109" s="3">
        <v>0.42</v>
      </c>
      <c r="B109" s="3"/>
      <c r="C109" s="3">
        <f t="shared" si="4"/>
        <v>2.8607438061577772</v>
      </c>
      <c r="D109" s="1"/>
      <c r="E109" s="7"/>
      <c r="F109" s="7"/>
      <c r="G109" s="7"/>
      <c r="H109" s="7"/>
      <c r="I109" s="7"/>
      <c r="J109" s="7"/>
      <c r="K109" s="7"/>
      <c r="L109" s="7"/>
      <c r="M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</row>
    <row r="110" spans="1:36" x14ac:dyDescent="0.2">
      <c r="A110" s="3">
        <v>0.42499999999999999</v>
      </c>
      <c r="B110" s="3"/>
      <c r="C110" s="3">
        <f t="shared" si="4"/>
        <v>2.855892351386462</v>
      </c>
      <c r="D110" s="1"/>
      <c r="E110" s="7"/>
      <c r="F110" s="7"/>
      <c r="G110" s="7"/>
      <c r="H110" s="7"/>
      <c r="I110" s="7"/>
      <c r="J110" s="7"/>
      <c r="K110" s="7"/>
      <c r="L110" s="7"/>
      <c r="M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</row>
    <row r="111" spans="1:36" x14ac:dyDescent="0.2">
      <c r="A111" s="3">
        <v>0.43</v>
      </c>
      <c r="B111" s="3"/>
      <c r="C111" s="3">
        <f t="shared" si="4"/>
        <v>2.8513732785196333</v>
      </c>
      <c r="D111" s="1"/>
      <c r="E111" s="7"/>
      <c r="F111" s="7"/>
      <c r="G111" s="7"/>
      <c r="H111" s="7"/>
      <c r="I111" s="7"/>
      <c r="J111" s="7"/>
      <c r="K111" s="7"/>
      <c r="L111" s="7"/>
      <c r="M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</row>
    <row r="112" spans="1:36" x14ac:dyDescent="0.2">
      <c r="A112" s="3">
        <v>0.435</v>
      </c>
      <c r="B112" s="3"/>
      <c r="C112" s="3">
        <f t="shared" si="4"/>
        <v>2.8471601256036929</v>
      </c>
      <c r="D112" s="1"/>
      <c r="E112" s="7"/>
      <c r="F112" s="7"/>
      <c r="G112" s="7"/>
      <c r="H112" s="7"/>
      <c r="I112" s="7"/>
      <c r="J112" s="7"/>
      <c r="K112" s="7"/>
      <c r="L112" s="7"/>
      <c r="M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</row>
    <row r="113" spans="1:36" x14ac:dyDescent="0.2">
      <c r="A113" s="3">
        <v>0.44</v>
      </c>
      <c r="B113" s="3"/>
      <c r="C113" s="3">
        <f t="shared" si="4"/>
        <v>2.8432281404567052</v>
      </c>
      <c r="D113" s="1"/>
      <c r="E113" s="7"/>
      <c r="F113" s="7"/>
      <c r="G113" s="7"/>
      <c r="H113" s="7"/>
      <c r="I113" s="7"/>
      <c r="J113" s="7"/>
      <c r="K113" s="7"/>
      <c r="L113" s="7"/>
      <c r="M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</row>
    <row r="114" spans="1:36" x14ac:dyDescent="0.2">
      <c r="A114" s="3">
        <v>0.44500000000000001</v>
      </c>
      <c r="B114" s="3"/>
      <c r="C114" s="3">
        <f t="shared" si="4"/>
        <v>2.8395542387261208</v>
      </c>
      <c r="D114" s="1"/>
      <c r="E114" s="7"/>
      <c r="F114" s="7"/>
      <c r="G114" s="7"/>
      <c r="H114" s="7"/>
      <c r="I114" s="7"/>
      <c r="J114" s="7"/>
      <c r="K114" s="7"/>
      <c r="L114" s="7"/>
      <c r="M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</row>
    <row r="115" spans="1:36" x14ac:dyDescent="0.2">
      <c r="A115" s="3">
        <v>0.45</v>
      </c>
      <c r="B115" s="3"/>
      <c r="C115" s="3">
        <f t="shared" si="4"/>
        <v>2.8361169494984861</v>
      </c>
      <c r="D115" s="1"/>
      <c r="E115" s="7"/>
      <c r="F115" s="7"/>
      <c r="G115" s="7"/>
      <c r="H115" s="7"/>
      <c r="I115" s="7"/>
      <c r="J115" s="7"/>
      <c r="K115" s="7"/>
      <c r="L115" s="7"/>
      <c r="M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</row>
    <row r="116" spans="1:36" x14ac:dyDescent="0.2">
      <c r="A116" s="3">
        <v>0.45500000000000002</v>
      </c>
      <c r="B116" s="3"/>
      <c r="C116" s="3">
        <f t="shared" si="4"/>
        <v>2.8328963514736487</v>
      </c>
      <c r="D116" s="1"/>
      <c r="E116" s="7"/>
      <c r="F116" s="7"/>
      <c r="G116" s="7"/>
      <c r="H116" s="7"/>
      <c r="I116" s="7"/>
      <c r="J116" s="7"/>
      <c r="K116" s="7"/>
      <c r="L116" s="7"/>
      <c r="M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</row>
    <row r="117" spans="1:36" x14ac:dyDescent="0.2">
      <c r="A117" s="3">
        <v>0.46</v>
      </c>
      <c r="B117" s="3"/>
      <c r="C117" s="3">
        <f t="shared" si="4"/>
        <v>2.8298740023317066</v>
      </c>
      <c r="D117" s="1"/>
      <c r="E117" s="7"/>
      <c r="F117" s="7"/>
      <c r="G117" s="7"/>
      <c r="H117" s="7"/>
      <c r="I117" s="7"/>
      <c r="J117" s="7"/>
      <c r="K117" s="7"/>
      <c r="L117" s="7"/>
      <c r="M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</row>
    <row r="118" spans="1:36" x14ac:dyDescent="0.2">
      <c r="A118" s="3">
        <v>0.46500000000000002</v>
      </c>
      <c r="B118" s="3"/>
      <c r="C118" s="3">
        <f t="shared" si="4"/>
        <v>2.8270328635474442</v>
      </c>
      <c r="D118" s="1"/>
      <c r="E118" s="7"/>
      <c r="F118" s="7"/>
      <c r="G118" s="7"/>
      <c r="H118" s="7"/>
      <c r="I118" s="7"/>
      <c r="J118" s="7"/>
      <c r="K118" s="7"/>
      <c r="L118" s="7"/>
      <c r="M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</row>
    <row r="119" spans="1:36" x14ac:dyDescent="0.2">
      <c r="A119" s="3">
        <v>0.47</v>
      </c>
      <c r="B119" s="3"/>
      <c r="C119" s="3">
        <f t="shared" si="4"/>
        <v>2.8243572225546507</v>
      </c>
      <c r="D119" s="1"/>
      <c r="E119" s="7"/>
      <c r="F119" s="7"/>
      <c r="G119" s="7"/>
      <c r="H119" s="7"/>
      <c r="I119" s="7"/>
      <c r="J119" s="7"/>
      <c r="K119" s="7"/>
      <c r="L119" s="7"/>
      <c r="M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</row>
    <row r="120" spans="1:36" x14ac:dyDescent="0.2">
      <c r="A120" s="3">
        <v>0.47499999999999998</v>
      </c>
      <c r="B120" s="3"/>
      <c r="C120" s="3">
        <f t="shared" si="4"/>
        <v>2.8218326138383061</v>
      </c>
      <c r="D120" s="1"/>
      <c r="E120" s="7"/>
      <c r="F120" s="7"/>
      <c r="G120" s="7"/>
      <c r="H120" s="7"/>
      <c r="I120" s="7"/>
      <c r="J120" s="7"/>
      <c r="K120" s="7"/>
      <c r="L120" s="7"/>
      <c r="M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</row>
    <row r="121" spans="1:36" x14ac:dyDescent="0.2">
      <c r="A121" s="3">
        <v>0.48</v>
      </c>
      <c r="B121" s="3"/>
      <c r="C121" s="3">
        <f t="shared" si="4"/>
        <v>2.8194457402399511</v>
      </c>
      <c r="D121" s="1"/>
      <c r="E121" s="7"/>
      <c r="F121" s="7"/>
      <c r="G121" s="7"/>
      <c r="H121" s="7"/>
      <c r="I121" s="7"/>
      <c r="J121" s="7"/>
      <c r="K121" s="7"/>
      <c r="L121" s="7"/>
      <c r="M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</row>
    <row r="122" spans="1:36" x14ac:dyDescent="0.2">
      <c r="A122" s="3">
        <v>0.48499999999999999</v>
      </c>
      <c r="B122" s="3"/>
      <c r="C122" s="3">
        <f t="shared" si="4"/>
        <v>2.8171843955021396</v>
      </c>
      <c r="D122" s="1"/>
      <c r="E122" s="7"/>
      <c r="F122" s="7"/>
      <c r="G122" s="7"/>
      <c r="H122" s="7"/>
      <c r="I122" s="7"/>
      <c r="J122" s="7"/>
      <c r="K122" s="7"/>
      <c r="L122" s="7"/>
      <c r="M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</row>
    <row r="123" spans="1:36" x14ac:dyDescent="0.2">
      <c r="A123" s="3">
        <v>0.49</v>
      </c>
      <c r="B123" s="3"/>
      <c r="C123" s="3">
        <f t="shared" si="4"/>
        <v>2.8150373888515019</v>
      </c>
      <c r="D123" s="1"/>
      <c r="E123" s="7"/>
      <c r="F123" s="7"/>
      <c r="G123" s="7"/>
      <c r="H123" s="7"/>
      <c r="I123" s="7"/>
      <c r="J123" s="7"/>
      <c r="K123" s="7"/>
      <c r="L123" s="7"/>
      <c r="M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</row>
    <row r="124" spans="1:36" x14ac:dyDescent="0.2">
      <c r="A124" s="3">
        <v>0.495</v>
      </c>
      <c r="B124" s="3"/>
      <c r="C124" s="3">
        <f t="shared" si="4"/>
        <v>2.8129944722253146</v>
      </c>
      <c r="D124" s="1"/>
      <c r="E124" s="7"/>
      <c r="F124" s="7"/>
      <c r="G124" s="7"/>
      <c r="H124" s="7"/>
      <c r="I124" s="7"/>
      <c r="J124" s="7"/>
      <c r="K124" s="7"/>
      <c r="L124" s="7"/>
      <c r="M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</row>
    <row r="125" spans="1:36" x14ac:dyDescent="0.2">
      <c r="A125" s="3">
        <v>0.5</v>
      </c>
      <c r="B125" s="3"/>
      <c r="C125" s="3">
        <f t="shared" si="4"/>
        <v>2.8110462705813579</v>
      </c>
      <c r="D125" s="1"/>
      <c r="E125" s="7"/>
      <c r="F125" s="7"/>
      <c r="G125" s="7"/>
      <c r="H125" s="7"/>
      <c r="I125" s="7"/>
      <c r="J125" s="7"/>
      <c r="K125" s="7"/>
      <c r="L125" s="7"/>
      <c r="M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</row>
    <row r="126" spans="1:36" x14ac:dyDescent="0.2">
      <c r="A126" s="3">
        <v>0.505</v>
      </c>
      <c r="B126" s="3"/>
      <c r="C126" s="3">
        <f t="shared" si="4"/>
        <v>2.8091842155927003</v>
      </c>
    </row>
    <row r="127" spans="1:36" x14ac:dyDescent="0.2">
      <c r="A127" s="3">
        <v>0.51</v>
      </c>
      <c r="B127" s="3"/>
      <c r="C127" s="3">
        <f t="shared" si="4"/>
        <v>2.8074004829150128</v>
      </c>
    </row>
    <row r="128" spans="1:36" x14ac:dyDescent="0.2">
      <c r="A128" s="3">
        <v>0.51500000000000001</v>
      </c>
      <c r="B128" s="3"/>
      <c r="C128" s="3">
        <f t="shared" si="4"/>
        <v>2.8056879331212277</v>
      </c>
    </row>
    <row r="129" spans="1:3" x14ac:dyDescent="0.2">
      <c r="A129" s="3">
        <v>0.52</v>
      </c>
      <c r="B129" s="3"/>
      <c r="C129" s="3">
        <f t="shared" si="4"/>
        <v>2.8040400563240384</v>
      </c>
    </row>
    <row r="130" spans="1:3" x14ac:dyDescent="0.2">
      <c r="A130" s="3">
        <v>0.52500000000000002</v>
      </c>
      <c r="B130" s="3"/>
      <c r="C130" s="3">
        <f t="shared" si="4"/>
        <v>2.8024509204482588</v>
      </c>
    </row>
    <row r="131" spans="1:3" x14ac:dyDescent="0.2">
      <c r="A131" s="3">
        <v>0.53</v>
      </c>
      <c r="B131" s="3"/>
      <c r="C131" s="3">
        <f t="shared" si="4"/>
        <v>2.8009151230700287</v>
      </c>
    </row>
    <row r="132" spans="1:3" x14ac:dyDescent="0.2">
      <c r="A132" s="3">
        <v>0.53500000000000003</v>
      </c>
      <c r="B132" s="3"/>
      <c r="C132" s="3">
        <f t="shared" si="4"/>
        <v>2.7994277467060762</v>
      </c>
    </row>
    <row r="133" spans="1:3" x14ac:dyDescent="0.2">
      <c r="A133" s="3">
        <v>0.54</v>
      </c>
      <c r="B133" s="3"/>
      <c r="C133" s="3">
        <f t="shared" si="4"/>
        <v>2.7979843174118475</v>
      </c>
    </row>
    <row r="134" spans="1:3" x14ac:dyDescent="0.2">
      <c r="A134" s="3">
        <v>0.54500000000000004</v>
      </c>
      <c r="B134" s="3"/>
      <c r="C134" s="3">
        <f t="shared" si="4"/>
        <v>2.7965807665305733</v>
      </c>
    </row>
    <row r="135" spans="1:3" x14ac:dyDescent="0.2">
      <c r="A135" s="3">
        <v>0.55000000000000004</v>
      </c>
      <c r="B135" s="3"/>
      <c r="C135" s="3">
        <f t="shared" si="4"/>
        <v>2.7952133954248297</v>
      </c>
    </row>
    <row r="136" spans="1:3" x14ac:dyDescent="0.2">
      <c r="A136" s="3">
        <v>0.55500000000000005</v>
      </c>
      <c r="B136" s="3"/>
      <c r="C136" s="3">
        <f t="shared" si="4"/>
        <v>2.793878843016627</v>
      </c>
    </row>
    <row r="137" spans="1:3" x14ac:dyDescent="0.2">
      <c r="A137" s="3">
        <v>0.56000000000000005</v>
      </c>
      <c r="B137" s="3"/>
      <c r="C137" s="3">
        <f t="shared" si="4"/>
        <v>2.7925740559604764</v>
      </c>
    </row>
    <row r="138" spans="1:3" x14ac:dyDescent="0.2">
      <c r="A138" s="3">
        <v>0.56499999999999995</v>
      </c>
      <c r="B138" s="3"/>
      <c r="C138" s="3">
        <f t="shared" si="4"/>
        <v>2.7912962612753445</v>
      </c>
    </row>
    <row r="139" spans="1:3" x14ac:dyDescent="0.2">
      <c r="A139" s="3">
        <v>0.56999999999999995</v>
      </c>
      <c r="B139" s="3"/>
      <c r="C139" s="3">
        <f t="shared" si="4"/>
        <v>2.7900429412652215</v>
      </c>
    </row>
    <row r="140" spans="1:3" x14ac:dyDescent="0.2">
      <c r="A140" s="3">
        <v>0.57499999999999996</v>
      </c>
      <c r="B140" s="3"/>
      <c r="C140" s="3">
        <f t="shared" si="4"/>
        <v>2.788811810563534</v>
      </c>
    </row>
    <row r="141" spans="1:3" x14ac:dyDescent="0.2">
      <c r="A141" s="3">
        <v>0.57999999999999996</v>
      </c>
      <c r="B141" s="3"/>
      <c r="C141" s="3">
        <f t="shared" si="4"/>
        <v>2.7876007951434127</v>
      </c>
    </row>
    <row r="142" spans="1:3" x14ac:dyDescent="0.2">
      <c r="A142" s="3">
        <v>0.58499999999999996</v>
      </c>
      <c r="B142" s="3"/>
      <c r="C142" s="3">
        <f t="shared" si="4"/>
        <v>2.7864080131433973</v>
      </c>
    </row>
    <row r="143" spans="1:3" x14ac:dyDescent="0.2">
      <c r="A143" s="3">
        <v>0.59</v>
      </c>
      <c r="B143" s="3"/>
      <c r="C143" s="3">
        <f t="shared" si="4"/>
        <v>2.7852317573663044</v>
      </c>
    </row>
    <row r="144" spans="1:3" x14ac:dyDescent="0.2">
      <c r="A144" s="3">
        <v>0.59499999999999997</v>
      </c>
      <c r="B144" s="3"/>
      <c r="C144" s="3">
        <f t="shared" si="4"/>
        <v>2.7840704793173381</v>
      </c>
    </row>
    <row r="145" spans="1:3" x14ac:dyDescent="0.2">
      <c r="A145" s="3">
        <v>0.6</v>
      </c>
      <c r="B145" s="3"/>
      <c r="C145" s="3">
        <f t="shared" si="4"/>
        <v>2.7829227746560043</v>
      </c>
    </row>
    <row r="146" spans="1:3" x14ac:dyDescent="0.2">
      <c r="A146" s="3">
        <v>0.60499999999999998</v>
      </c>
      <c r="B146" s="3"/>
      <c r="C146" s="3">
        <f t="shared" si="4"/>
        <v>2.7817873699447446</v>
      </c>
    </row>
    <row r="147" spans="1:3" x14ac:dyDescent="0.2">
      <c r="A147" s="3">
        <v>0.61</v>
      </c>
      <c r="B147" s="3"/>
      <c r="C147" s="3">
        <f t="shared" si="4"/>
        <v>2.7806631105854023</v>
      </c>
    </row>
    <row r="148" spans="1:3" x14ac:dyDescent="0.2">
      <c r="A148" s="3">
        <v>0.61499999999999999</v>
      </c>
      <c r="B148" s="3"/>
      <c r="C148" s="3">
        <f t="shared" si="4"/>
        <v>2.7795489498425301</v>
      </c>
    </row>
    <row r="149" spans="1:3" x14ac:dyDescent="0.2">
      <c r="A149" s="3">
        <v>0.62</v>
      </c>
      <c r="B149" s="3"/>
      <c r="C149" s="3">
        <f t="shared" si="4"/>
        <v>2.7784439388601352</v>
      </c>
    </row>
    <row r="150" spans="1:3" x14ac:dyDescent="0.2">
      <c r="A150" s="3">
        <v>0.625</v>
      </c>
      <c r="B150" s="3"/>
      <c r="C150" s="3">
        <f t="shared" si="4"/>
        <v>2.7773472175856404</v>
      </c>
    </row>
    <row r="151" spans="1:3" x14ac:dyDescent="0.2">
      <c r="A151" s="3">
        <v>0.63</v>
      </c>
      <c r="B151" s="3"/>
      <c r="C151" s="3">
        <f t="shared" si="4"/>
        <v>2.7762580065216618</v>
      </c>
    </row>
    <row r="152" spans="1:3" x14ac:dyDescent="0.2">
      <c r="A152" s="3">
        <v>0.63500000000000001</v>
      </c>
      <c r="B152" s="3"/>
      <c r="C152" s="3">
        <f t="shared" si="4"/>
        <v>2.7751755992325831</v>
      </c>
    </row>
    <row r="153" spans="1:3" x14ac:dyDescent="0.2">
      <c r="A153" s="3">
        <v>0.64</v>
      </c>
      <c r="B153" s="3"/>
      <c r="C153" s="3">
        <f t="shared" si="4"/>
        <v>2.7740993555388997</v>
      </c>
    </row>
    <row r="154" spans="1:3" x14ac:dyDescent="0.2">
      <c r="A154" s="3">
        <v>0.64500000000000002</v>
      </c>
      <c r="B154" s="3"/>
      <c r="C154" s="3">
        <f t="shared" si="4"/>
        <v>2.7730286953378824</v>
      </c>
    </row>
    <row r="155" spans="1:3" x14ac:dyDescent="0.2">
      <c r="A155" s="3">
        <v>0.65</v>
      </c>
      <c r="B155" s="3"/>
      <c r="C155" s="3">
        <f t="shared" si="4"/>
        <v>2.771963092994302</v>
      </c>
    </row>
    <row r="156" spans="1:3" x14ac:dyDescent="0.2">
      <c r="A156" s="3">
        <v>0.65500000000000003</v>
      </c>
      <c r="B156" s="3"/>
      <c r="C156" s="3">
        <f t="shared" ref="C156:C219" si="5">$G$5+LOG10($G$2*EXP(-$G$3*A156)+(1-$G$2)*EXP(-$G$4*A156))</f>
        <v>2.7709020722497426</v>
      </c>
    </row>
    <row r="157" spans="1:3" x14ac:dyDescent="0.2">
      <c r="A157" s="3">
        <v>0.66</v>
      </c>
      <c r="B157" s="3"/>
      <c r="C157" s="3">
        <f t="shared" si="5"/>
        <v>2.7698452016034985</v>
      </c>
    </row>
    <row r="158" spans="1:3" x14ac:dyDescent="0.2">
      <c r="A158" s="3">
        <v>0.66500000000000004</v>
      </c>
      <c r="B158" s="3"/>
      <c r="C158" s="3">
        <f t="shared" si="5"/>
        <v>2.7687920901221164</v>
      </c>
    </row>
    <row r="159" spans="1:3" x14ac:dyDescent="0.2">
      <c r="A159" s="3">
        <v>0.67</v>
      </c>
      <c r="B159" s="3"/>
      <c r="C159" s="3">
        <f t="shared" si="5"/>
        <v>2.7677423836384372</v>
      </c>
    </row>
    <row r="160" spans="1:3" x14ac:dyDescent="0.2">
      <c r="A160" s="3">
        <v>0.67500000000000004</v>
      </c>
      <c r="B160" s="3"/>
      <c r="C160" s="3">
        <f t="shared" si="5"/>
        <v>2.7666957613044394</v>
      </c>
    </row>
    <row r="161" spans="1:3" x14ac:dyDescent="0.2">
      <c r="A161" s="3">
        <v>0.68</v>
      </c>
      <c r="B161" s="3"/>
      <c r="C161" s="3">
        <f t="shared" si="5"/>
        <v>2.7656519324653743</v>
      </c>
    </row>
    <row r="162" spans="1:3" x14ac:dyDescent="0.2">
      <c r="A162" s="3">
        <v>0.68500000000000005</v>
      </c>
      <c r="B162" s="3"/>
      <c r="C162" s="3">
        <f t="shared" si="5"/>
        <v>2.7646106338255891</v>
      </c>
    </row>
    <row r="163" spans="1:3" x14ac:dyDescent="0.2">
      <c r="A163" s="3">
        <v>0.69</v>
      </c>
      <c r="B163" s="3"/>
      <c r="C163" s="3">
        <f t="shared" si="5"/>
        <v>2.7635716268791035</v>
      </c>
    </row>
    <row r="164" spans="1:3" x14ac:dyDescent="0.2">
      <c r="A164" s="3">
        <v>0.69499999999999995</v>
      </c>
      <c r="B164" s="3"/>
      <c r="C164" s="3">
        <f t="shared" si="5"/>
        <v>2.7625346955804368</v>
      </c>
    </row>
    <row r="165" spans="1:3" x14ac:dyDescent="0.2">
      <c r="A165" s="3">
        <v>0.7</v>
      </c>
      <c r="B165" s="3"/>
      <c r="C165" s="3">
        <f t="shared" si="5"/>
        <v>2.7614996442334148</v>
      </c>
    </row>
    <row r="166" spans="1:3" x14ac:dyDescent="0.2">
      <c r="A166" s="3">
        <v>0.70499999999999996</v>
      </c>
      <c r="B166" s="3"/>
      <c r="C166" s="3">
        <f t="shared" si="5"/>
        <v>2.7604662955777068</v>
      </c>
    </row>
    <row r="167" spans="1:3" x14ac:dyDescent="0.2">
      <c r="A167" s="3">
        <v>0.71</v>
      </c>
      <c r="B167" s="3"/>
      <c r="C167" s="3">
        <f t="shared" si="5"/>
        <v>2.7594344890547071</v>
      </c>
    </row>
    <row r="168" spans="1:3" x14ac:dyDescent="0.2">
      <c r="A168" s="3">
        <v>0.71499999999999997</v>
      </c>
      <c r="B168" s="3"/>
      <c r="C168" s="3">
        <f t="shared" si="5"/>
        <v>2.758404079236056</v>
      </c>
    </row>
    <row r="169" spans="1:3" x14ac:dyDescent="0.2">
      <c r="A169" s="3">
        <v>0.72</v>
      </c>
      <c r="B169" s="3"/>
      <c r="C169" s="3">
        <f t="shared" si="5"/>
        <v>2.7573749343996243</v>
      </c>
    </row>
    <row r="170" spans="1:3" x14ac:dyDescent="0.2">
      <c r="A170" s="3">
        <v>0.72499999999999998</v>
      </c>
      <c r="B170" s="3"/>
      <c r="C170" s="3">
        <f t="shared" si="5"/>
        <v>2.7563469352392076</v>
      </c>
    </row>
    <row r="171" spans="1:3" x14ac:dyDescent="0.2">
      <c r="A171" s="3">
        <v>0.73</v>
      </c>
      <c r="B171" s="3"/>
      <c r="C171" s="3">
        <f t="shared" si="5"/>
        <v>2.7553199736954226</v>
      </c>
    </row>
    <row r="172" spans="1:3" x14ac:dyDescent="0.2">
      <c r="A172" s="3">
        <v>0.73499999999999999</v>
      </c>
      <c r="B172" s="3"/>
      <c r="C172" s="3">
        <f t="shared" si="5"/>
        <v>2.7542939518964706</v>
      </c>
    </row>
    <row r="173" spans="1:3" x14ac:dyDescent="0.2">
      <c r="A173" s="3">
        <v>0.74</v>
      </c>
      <c r="B173" s="3"/>
      <c r="C173" s="3">
        <f t="shared" si="5"/>
        <v>2.7532687811984888</v>
      </c>
    </row>
    <row r="174" spans="1:3" x14ac:dyDescent="0.2">
      <c r="A174" s="3">
        <v>0.745</v>
      </c>
      <c r="B174" s="3"/>
      <c r="C174" s="3">
        <f t="shared" si="5"/>
        <v>2.7522443813161459</v>
      </c>
    </row>
    <row r="175" spans="1:3" x14ac:dyDescent="0.2">
      <c r="A175" s="3">
        <v>0.75</v>
      </c>
      <c r="B175" s="3"/>
      <c r="C175" s="3">
        <f t="shared" si="5"/>
        <v>2.7512206795350345</v>
      </c>
    </row>
    <row r="176" spans="1:3" x14ac:dyDescent="0.2">
      <c r="A176" s="3">
        <v>0.755</v>
      </c>
      <c r="B176" s="3"/>
      <c r="C176" s="3">
        <f t="shared" si="5"/>
        <v>2.7501976099981778</v>
      </c>
    </row>
    <row r="177" spans="1:3" x14ac:dyDescent="0.2">
      <c r="A177" s="3">
        <v>0.76</v>
      </c>
      <c r="B177" s="3"/>
      <c r="C177" s="3">
        <f t="shared" si="5"/>
        <v>2.7491751130596955</v>
      </c>
    </row>
    <row r="178" spans="1:3" x14ac:dyDescent="0.2">
      <c r="A178" s="3">
        <v>0.76500000000000001</v>
      </c>
      <c r="B178" s="3"/>
      <c r="C178" s="3">
        <f t="shared" si="5"/>
        <v>2.7481531346993253</v>
      </c>
    </row>
    <row r="179" spans="1:3" x14ac:dyDescent="0.2">
      <c r="A179" s="3">
        <v>0.77</v>
      </c>
      <c r="B179" s="3"/>
      <c r="C179" s="3">
        <f t="shared" si="5"/>
        <v>2.7471316259920777</v>
      </c>
    </row>
    <row r="180" spans="1:3" x14ac:dyDescent="0.2">
      <c r="A180" s="3">
        <v>0.77500000000000002</v>
      </c>
      <c r="B180" s="3"/>
      <c r="C180" s="3">
        <f t="shared" si="5"/>
        <v>2.7461105426278443</v>
      </c>
    </row>
    <row r="181" spans="1:3" x14ac:dyDescent="0.2">
      <c r="A181" s="3">
        <v>0.78</v>
      </c>
      <c r="B181" s="3"/>
      <c r="C181" s="3">
        <f t="shared" si="5"/>
        <v>2.7450898444762619</v>
      </c>
    </row>
    <row r="182" spans="1:3" x14ac:dyDescent="0.2">
      <c r="A182" s="3">
        <v>0.78500000000000003</v>
      </c>
      <c r="B182" s="3"/>
      <c r="C182" s="3">
        <f t="shared" si="5"/>
        <v>2.7440694951925764</v>
      </c>
    </row>
    <row r="183" spans="1:3" x14ac:dyDescent="0.2">
      <c r="A183" s="3">
        <v>0.79</v>
      </c>
      <c r="B183" s="3"/>
      <c r="C183" s="3">
        <f t="shared" si="5"/>
        <v>2.7430494618606462</v>
      </c>
    </row>
    <row r="184" spans="1:3" x14ac:dyDescent="0.2">
      <c r="A184" s="3">
        <v>0.79500000000000004</v>
      </c>
      <c r="B184" s="3"/>
      <c r="C184" s="3">
        <f t="shared" si="5"/>
        <v>2.7420297146695933</v>
      </c>
    </row>
    <row r="185" spans="1:3" x14ac:dyDescent="0.2">
      <c r="A185" s="3">
        <v>0.8</v>
      </c>
      <c r="B185" s="3"/>
      <c r="C185" s="3">
        <f t="shared" si="5"/>
        <v>2.7410102266209324</v>
      </c>
    </row>
    <row r="186" spans="1:3" x14ac:dyDescent="0.2">
      <c r="A186" s="3">
        <v>0.80500000000000005</v>
      </c>
      <c r="B186" s="3"/>
      <c r="C186" s="3">
        <f t="shared" si="5"/>
        <v>2.7399909732633079</v>
      </c>
    </row>
    <row r="187" spans="1:3" x14ac:dyDescent="0.2">
      <c r="A187" s="3">
        <v>0.81</v>
      </c>
      <c r="B187" s="3"/>
      <c r="C187" s="3">
        <f t="shared" si="5"/>
        <v>2.7389719324522384</v>
      </c>
    </row>
    <row r="188" spans="1:3" x14ac:dyDescent="0.2">
      <c r="A188" s="3">
        <v>0.81499999999999995</v>
      </c>
      <c r="B188" s="3"/>
      <c r="C188" s="3">
        <f t="shared" si="5"/>
        <v>2.7379530841325161</v>
      </c>
    </row>
    <row r="189" spans="1:3" x14ac:dyDescent="0.2">
      <c r="A189" s="3">
        <v>0.82</v>
      </c>
      <c r="B189" s="3"/>
      <c r="C189" s="3">
        <f t="shared" si="5"/>
        <v>2.7369344101411239</v>
      </c>
    </row>
    <row r="190" spans="1:3" x14ac:dyDescent="0.2">
      <c r="A190" s="3">
        <v>0.82499999999999996</v>
      </c>
      <c r="B190" s="3"/>
      <c r="C190" s="3">
        <f t="shared" si="5"/>
        <v>2.7359158940287349</v>
      </c>
    </row>
    <row r="191" spans="1:3" x14ac:dyDescent="0.2">
      <c r="A191" s="3">
        <v>0.83</v>
      </c>
      <c r="B191" s="3"/>
      <c r="C191" s="3">
        <f t="shared" si="5"/>
        <v>2.7348975208980493</v>
      </c>
    </row>
    <row r="192" spans="1:3" x14ac:dyDescent="0.2">
      <c r="A192" s="3">
        <v>0.83499999999999996</v>
      </c>
      <c r="B192" s="3"/>
      <c r="C192" s="3">
        <f t="shared" si="5"/>
        <v>2.7338792772573752</v>
      </c>
    </row>
    <row r="193" spans="1:3" x14ac:dyDescent="0.2">
      <c r="A193" s="3">
        <v>0.84</v>
      </c>
      <c r="B193" s="3"/>
      <c r="C193" s="3">
        <f t="shared" si="5"/>
        <v>2.732861150888021</v>
      </c>
    </row>
    <row r="194" spans="1:3" x14ac:dyDescent="0.2">
      <c r="A194" s="3">
        <v>0.84499999999999997</v>
      </c>
      <c r="B194" s="3"/>
      <c r="C194" s="3">
        <f t="shared" si="5"/>
        <v>2.7318431307241955</v>
      </c>
    </row>
    <row r="195" spans="1:3" x14ac:dyDescent="0.2">
      <c r="A195" s="3">
        <v>0.85</v>
      </c>
      <c r="B195" s="3"/>
      <c r="C195" s="3">
        <f t="shared" si="5"/>
        <v>2.7308252067442331</v>
      </c>
    </row>
    <row r="196" spans="1:3" x14ac:dyDescent="0.2">
      <c r="A196" s="3">
        <v>0.85499999999999998</v>
      </c>
      <c r="B196" s="3"/>
      <c r="C196" s="3">
        <f t="shared" si="5"/>
        <v>2.7298073698720864</v>
      </c>
    </row>
    <row r="197" spans="1:3" x14ac:dyDescent="0.2">
      <c r="A197" s="3">
        <v>0.86</v>
      </c>
      <c r="B197" s="3"/>
      <c r="C197" s="3">
        <f t="shared" si="5"/>
        <v>2.7287896118881037</v>
      </c>
    </row>
    <row r="198" spans="1:3" x14ac:dyDescent="0.2">
      <c r="A198" s="3">
        <v>0.86499999999999999</v>
      </c>
      <c r="B198" s="3"/>
      <c r="C198" s="3">
        <f t="shared" si="5"/>
        <v>2.7277719253482298</v>
      </c>
    </row>
    <row r="199" spans="1:3" x14ac:dyDescent="0.2">
      <c r="A199" s="3">
        <v>0.87</v>
      </c>
      <c r="B199" s="3"/>
      <c r="C199" s="3">
        <f t="shared" si="5"/>
        <v>2.7267543035108237</v>
      </c>
    </row>
    <row r="200" spans="1:3" x14ac:dyDescent="0.2">
      <c r="A200" s="3">
        <v>0.875</v>
      </c>
      <c r="B200" s="3"/>
      <c r="C200" s="3">
        <f t="shared" si="5"/>
        <v>2.7257367402703858</v>
      </c>
    </row>
    <row r="201" spans="1:3" x14ac:dyDescent="0.2">
      <c r="A201" s="3">
        <v>0.88</v>
      </c>
      <c r="B201" s="3"/>
      <c r="C201" s="3">
        <f t="shared" si="5"/>
        <v>2.7247192300975329</v>
      </c>
    </row>
    <row r="202" spans="1:3" x14ac:dyDescent="0.2">
      <c r="A202" s="3">
        <v>0.88500000000000001</v>
      </c>
      <c r="B202" s="3"/>
      <c r="C202" s="3">
        <f t="shared" si="5"/>
        <v>2.7237017679846391</v>
      </c>
    </row>
    <row r="203" spans="1:3" x14ac:dyDescent="0.2">
      <c r="A203" s="3">
        <v>0.89</v>
      </c>
      <c r="B203" s="3"/>
      <c r="C203" s="3">
        <f t="shared" si="5"/>
        <v>2.7226843493966051</v>
      </c>
    </row>
    <row r="204" spans="1:3" x14ac:dyDescent="0.2">
      <c r="A204" s="3">
        <v>0.89500000000000002</v>
      </c>
      <c r="B204" s="3"/>
      <c r="C204" s="3">
        <f t="shared" si="5"/>
        <v>2.7216669702262695</v>
      </c>
    </row>
    <row r="205" spans="1:3" x14ac:dyDescent="0.2">
      <c r="A205" s="3">
        <v>0.9</v>
      </c>
      <c r="B205" s="3"/>
      <c r="C205" s="3">
        <f t="shared" si="5"/>
        <v>2.7206496267540317</v>
      </c>
    </row>
    <row r="206" spans="1:3" x14ac:dyDescent="0.2">
      <c r="A206" s="3">
        <v>0.90500000000000003</v>
      </c>
      <c r="B206" s="3"/>
      <c r="C206" s="3">
        <f t="shared" si="5"/>
        <v>2.7196323156112814</v>
      </c>
    </row>
    <row r="207" spans="1:3" x14ac:dyDescent="0.2">
      <c r="A207" s="3">
        <v>0.91</v>
      </c>
      <c r="B207" s="3"/>
      <c r="C207" s="3">
        <f t="shared" si="5"/>
        <v>2.7186150337472776</v>
      </c>
    </row>
    <row r="208" spans="1:3" x14ac:dyDescent="0.2">
      <c r="A208" s="3">
        <v>0.91500000000000004</v>
      </c>
      <c r="B208" s="3"/>
      <c r="C208" s="3">
        <f t="shared" si="5"/>
        <v>2.7175977783991581</v>
      </c>
    </row>
    <row r="209" spans="1:3" x14ac:dyDescent="0.2">
      <c r="A209" s="3">
        <v>0.92</v>
      </c>
      <c r="B209" s="3"/>
      <c r="C209" s="3">
        <f t="shared" si="5"/>
        <v>2.7165805470647713</v>
      </c>
    </row>
    <row r="210" spans="1:3" x14ac:dyDescent="0.2">
      <c r="A210" s="3">
        <v>0.92500000000000004</v>
      </c>
      <c r="B210" s="3"/>
      <c r="C210" s="3">
        <f t="shared" si="5"/>
        <v>2.7155633374780761</v>
      </c>
    </row>
    <row r="211" spans="1:3" x14ac:dyDescent="0.2">
      <c r="A211" s="3">
        <v>0.93</v>
      </c>
      <c r="B211" s="3"/>
      <c r="C211" s="3">
        <f t="shared" si="5"/>
        <v>2.7145461475868653</v>
      </c>
    </row>
    <row r="212" spans="1:3" x14ac:dyDescent="0.2">
      <c r="A212" s="3">
        <v>0.93500000000000005</v>
      </c>
      <c r="B212" s="3"/>
      <c r="C212" s="3">
        <f t="shared" si="5"/>
        <v>2.7135289755325833</v>
      </c>
    </row>
    <row r="213" spans="1:3" x14ac:dyDescent="0.2">
      <c r="A213" s="3">
        <v>0.94</v>
      </c>
      <c r="B213" s="3"/>
      <c r="C213" s="3">
        <f t="shared" si="5"/>
        <v>2.7125118196320561</v>
      </c>
    </row>
    <row r="214" spans="1:3" x14ac:dyDescent="0.2">
      <c r="A214" s="3">
        <v>0.94499999999999995</v>
      </c>
      <c r="B214" s="3"/>
      <c r="C214" s="3">
        <f t="shared" si="5"/>
        <v>2.7114946783609399</v>
      </c>
    </row>
    <row r="215" spans="1:3" x14ac:dyDescent="0.2">
      <c r="A215" s="3">
        <v>0.95</v>
      </c>
      <c r="B215" s="3"/>
      <c r="C215" s="3">
        <f t="shared" si="5"/>
        <v>2.7104775503387346</v>
      </c>
    </row>
    <row r="216" spans="1:3" x14ac:dyDescent="0.2">
      <c r="A216" s="3">
        <v>0.95499999999999996</v>
      </c>
      <c r="B216" s="3"/>
      <c r="C216" s="3">
        <f t="shared" si="5"/>
        <v>2.7094604343152096</v>
      </c>
    </row>
    <row r="217" spans="1:3" x14ac:dyDescent="0.2">
      <c r="A217" s="3">
        <v>0.96</v>
      </c>
      <c r="B217" s="3"/>
      <c r="C217" s="3">
        <f t="shared" si="5"/>
        <v>2.7084433291581118</v>
      </c>
    </row>
    <row r="218" spans="1:3" x14ac:dyDescent="0.2">
      <c r="A218" s="3">
        <v>0.96499999999999997</v>
      </c>
      <c r="B218" s="3"/>
      <c r="C218" s="3">
        <f t="shared" si="5"/>
        <v>2.7074262338420318</v>
      </c>
    </row>
    <row r="219" spans="1:3" x14ac:dyDescent="0.2">
      <c r="A219" s="3">
        <v>0.97</v>
      </c>
      <c r="B219" s="3"/>
      <c r="C219" s="3">
        <f t="shared" si="5"/>
        <v>2.7064091474383232</v>
      </c>
    </row>
    <row r="220" spans="1:3" x14ac:dyDescent="0.2">
      <c r="A220" s="3">
        <v>0.97499999999999998</v>
      </c>
      <c r="B220" s="3"/>
      <c r="C220" s="3">
        <f t="shared" ref="C220:C283" si="6">$G$5+LOG10($G$2*EXP(-$G$3*A220)+(1-$G$2)*EXP(-$G$4*A220))</f>
        <v>2.7053920691059705</v>
      </c>
    </row>
    <row r="221" spans="1:3" x14ac:dyDescent="0.2">
      <c r="A221" s="3">
        <v>0.98</v>
      </c>
      <c r="B221" s="3"/>
      <c r="C221" s="3">
        <f t="shared" si="6"/>
        <v>2.70437499808332</v>
      </c>
    </row>
    <row r="222" spans="1:3" x14ac:dyDescent="0.2">
      <c r="A222" s="3">
        <v>0.98499999999999999</v>
      </c>
      <c r="B222" s="3"/>
      <c r="C222" s="3">
        <f t="shared" si="6"/>
        <v>2.7033579336805924</v>
      </c>
    </row>
    <row r="223" spans="1:3" x14ac:dyDescent="0.2">
      <c r="A223" s="3">
        <v>0.99</v>
      </c>
      <c r="B223" s="3"/>
      <c r="C223" s="3">
        <f t="shared" si="6"/>
        <v>2.7023408752730975</v>
      </c>
    </row>
    <row r="224" spans="1:3" x14ac:dyDescent="0.2">
      <c r="A224" s="3">
        <v>0.995</v>
      </c>
      <c r="B224" s="3"/>
      <c r="C224" s="3">
        <f t="shared" si="6"/>
        <v>2.701323822295095</v>
      </c>
    </row>
    <row r="225" spans="1:3" x14ac:dyDescent="0.2">
      <c r="A225" s="3">
        <v>1</v>
      </c>
      <c r="B225" s="3"/>
      <c r="C225" s="3">
        <f t="shared" si="6"/>
        <v>2.7003067742342313</v>
      </c>
    </row>
    <row r="226" spans="1:3" x14ac:dyDescent="0.2">
      <c r="A226" s="3">
        <v>1.0049999999999999</v>
      </c>
      <c r="B226" s="3"/>
      <c r="C226" s="3">
        <f t="shared" si="6"/>
        <v>2.6992897306264987</v>
      </c>
    </row>
    <row r="227" spans="1:3" x14ac:dyDescent="0.2">
      <c r="A227" s="3">
        <v>1.01</v>
      </c>
      <c r="B227" s="3"/>
      <c r="C227" s="3">
        <f t="shared" si="6"/>
        <v>2.6982726910516779</v>
      </c>
    </row>
    <row r="228" spans="1:3" x14ac:dyDescent="0.2">
      <c r="A228" s="3">
        <v>1.0149999999999999</v>
      </c>
      <c r="B228" s="3"/>
      <c r="C228" s="3">
        <f t="shared" si="6"/>
        <v>2.6972556551292022</v>
      </c>
    </row>
    <row r="229" spans="1:3" x14ac:dyDescent="0.2">
      <c r="A229" s="3">
        <v>1.02</v>
      </c>
      <c r="B229" s="3"/>
      <c r="C229" s="3">
        <f t="shared" si="6"/>
        <v>2.696238622514417</v>
      </c>
    </row>
    <row r="230" spans="1:3" x14ac:dyDescent="0.2">
      <c r="A230" s="3">
        <v>1.0249999999999999</v>
      </c>
      <c r="B230" s="3"/>
      <c r="C230" s="3">
        <f t="shared" si="6"/>
        <v>2.6952215928951926</v>
      </c>
    </row>
    <row r="231" spans="1:3" x14ac:dyDescent="0.2">
      <c r="A231" s="3">
        <v>1.03</v>
      </c>
      <c r="B231" s="3"/>
      <c r="C231" s="3">
        <f t="shared" si="6"/>
        <v>2.6942045659888518</v>
      </c>
    </row>
    <row r="232" spans="1:3" x14ac:dyDescent="0.2">
      <c r="A232" s="3">
        <v>1.0349999999999999</v>
      </c>
      <c r="B232" s="3"/>
      <c r="C232" s="3">
        <f t="shared" si="6"/>
        <v>2.6931875415393929</v>
      </c>
    </row>
    <row r="233" spans="1:3" x14ac:dyDescent="0.2">
      <c r="A233" s="3">
        <v>1.04</v>
      </c>
      <c r="B233" s="3"/>
      <c r="C233" s="3">
        <f t="shared" si="6"/>
        <v>2.692170519314971</v>
      </c>
    </row>
    <row r="234" spans="1:3" x14ac:dyDescent="0.2">
      <c r="A234" s="3">
        <v>1.0449999999999999</v>
      </c>
      <c r="B234" s="3"/>
      <c r="C234" s="3">
        <f t="shared" si="6"/>
        <v>2.6911534991056212</v>
      </c>
    </row>
    <row r="235" spans="1:3" x14ac:dyDescent="0.2">
      <c r="A235" s="3">
        <v>1.05</v>
      </c>
      <c r="B235" s="3"/>
      <c r="C235" s="3">
        <f t="shared" si="6"/>
        <v>2.6901364807211903</v>
      </c>
    </row>
    <row r="236" spans="1:3" x14ac:dyDescent="0.2">
      <c r="A236" s="3">
        <v>1.0549999999999999</v>
      </c>
      <c r="B236" s="3"/>
      <c r="C236" s="3">
        <f t="shared" si="6"/>
        <v>2.6891194639894693</v>
      </c>
    </row>
    <row r="237" spans="1:3" x14ac:dyDescent="0.2">
      <c r="A237" s="3">
        <v>1.06</v>
      </c>
      <c r="B237" s="3"/>
      <c r="C237" s="3">
        <f t="shared" si="6"/>
        <v>2.6881024487544996</v>
      </c>
    </row>
    <row r="238" spans="1:3" x14ac:dyDescent="0.2">
      <c r="A238" s="3">
        <v>1.0649999999999999</v>
      </c>
      <c r="B238" s="3"/>
      <c r="C238" s="3">
        <f t="shared" si="6"/>
        <v>2.6870854348750401</v>
      </c>
    </row>
    <row r="239" spans="1:3" x14ac:dyDescent="0.2">
      <c r="A239" s="3">
        <v>1.07</v>
      </c>
      <c r="B239" s="3"/>
      <c r="C239" s="3">
        <f t="shared" si="6"/>
        <v>2.6860684222231783</v>
      </c>
    </row>
    <row r="240" spans="1:3" x14ac:dyDescent="0.2">
      <c r="A240" s="3">
        <v>1.075</v>
      </c>
      <c r="B240" s="3"/>
      <c r="C240" s="3">
        <f t="shared" si="6"/>
        <v>2.6850514106830707</v>
      </c>
    </row>
    <row r="241" spans="1:3" x14ac:dyDescent="0.2">
      <c r="A241" s="3">
        <v>1.08</v>
      </c>
      <c r="B241" s="3"/>
      <c r="C241" s="3">
        <f t="shared" si="6"/>
        <v>2.6840344001498071</v>
      </c>
    </row>
    <row r="242" spans="1:3" x14ac:dyDescent="0.2">
      <c r="A242" s="3">
        <v>1.085</v>
      </c>
      <c r="B242" s="3"/>
      <c r="C242" s="3">
        <f t="shared" si="6"/>
        <v>2.6830173905283758</v>
      </c>
    </row>
    <row r="243" spans="1:3" x14ac:dyDescent="0.2">
      <c r="A243" s="3">
        <v>1.0900000000000001</v>
      </c>
      <c r="B243" s="3"/>
      <c r="C243" s="3">
        <f t="shared" si="6"/>
        <v>2.682000381732732</v>
      </c>
    </row>
    <row r="244" spans="1:3" x14ac:dyDescent="0.2">
      <c r="A244" s="3">
        <v>1.095</v>
      </c>
      <c r="B244" s="3"/>
      <c r="C244" s="3">
        <f t="shared" si="6"/>
        <v>2.6809833736849495</v>
      </c>
    </row>
    <row r="245" spans="1:3" x14ac:dyDescent="0.2">
      <c r="A245" s="3">
        <v>1.1000000000000001</v>
      </c>
      <c r="B245" s="3"/>
      <c r="C245" s="3">
        <f t="shared" si="6"/>
        <v>2.6799663663144564</v>
      </c>
    </row>
    <row r="246" spans="1:3" x14ac:dyDescent="0.2">
      <c r="A246" s="3">
        <v>1.105</v>
      </c>
      <c r="B246" s="3"/>
      <c r="C246" s="3">
        <f t="shared" si="6"/>
        <v>2.6789493595573406</v>
      </c>
    </row>
    <row r="247" spans="1:3" x14ac:dyDescent="0.2">
      <c r="A247" s="3">
        <v>1.1100000000000001</v>
      </c>
      <c r="B247" s="3"/>
      <c r="C247" s="3">
        <f t="shared" si="6"/>
        <v>2.67793235335572</v>
      </c>
    </row>
    <row r="248" spans="1:3" x14ac:dyDescent="0.2">
      <c r="A248" s="3">
        <v>1.115</v>
      </c>
      <c r="B248" s="3"/>
      <c r="C248" s="3">
        <f t="shared" si="6"/>
        <v>2.6769153476571752</v>
      </c>
    </row>
    <row r="249" spans="1:3" x14ac:dyDescent="0.2">
      <c r="A249" s="3">
        <v>1.1200000000000001</v>
      </c>
      <c r="B249" s="3"/>
      <c r="C249" s="3">
        <f t="shared" si="6"/>
        <v>2.6758983424142335</v>
      </c>
    </row>
    <row r="250" spans="1:3" x14ac:dyDescent="0.2">
      <c r="A250" s="3">
        <v>1.125</v>
      </c>
      <c r="B250" s="3"/>
      <c r="C250" s="3">
        <f t="shared" si="6"/>
        <v>2.6748813375839013</v>
      </c>
    </row>
    <row r="251" spans="1:3" x14ac:dyDescent="0.2">
      <c r="A251" s="3">
        <v>1.1299999999999999</v>
      </c>
      <c r="B251" s="3"/>
      <c r="C251" s="3">
        <f t="shared" si="6"/>
        <v>2.6738643331272436</v>
      </c>
    </row>
    <row r="252" spans="1:3" x14ac:dyDescent="0.2">
      <c r="A252" s="3">
        <v>1.135</v>
      </c>
      <c r="B252" s="3"/>
      <c r="C252" s="3">
        <f t="shared" si="6"/>
        <v>2.6728473290089974</v>
      </c>
    </row>
    <row r="253" spans="1:3" x14ac:dyDescent="0.2">
      <c r="A253" s="3">
        <v>1.1399999999999999</v>
      </c>
      <c r="B253" s="3"/>
      <c r="C253" s="3">
        <f t="shared" si="6"/>
        <v>2.6718303251972291</v>
      </c>
    </row>
    <row r="254" spans="1:3" x14ac:dyDescent="0.2">
      <c r="A254" s="3">
        <v>1.145</v>
      </c>
      <c r="B254" s="3"/>
      <c r="C254" s="3">
        <f t="shared" si="6"/>
        <v>2.6708133216630174</v>
      </c>
    </row>
    <row r="255" spans="1:3" x14ac:dyDescent="0.2">
      <c r="A255" s="3">
        <v>1.1499999999999999</v>
      </c>
      <c r="B255" s="3"/>
      <c r="C255" s="3">
        <f t="shared" si="6"/>
        <v>2.669796318380171</v>
      </c>
    </row>
    <row r="256" spans="1:3" x14ac:dyDescent="0.2">
      <c r="A256" s="3">
        <v>1.155</v>
      </c>
      <c r="B256" s="3"/>
      <c r="C256" s="3">
        <f t="shared" si="6"/>
        <v>2.668779315324969</v>
      </c>
    </row>
    <row r="257" spans="1:3" x14ac:dyDescent="0.2">
      <c r="A257" s="3">
        <v>1.1599999999999999</v>
      </c>
      <c r="B257" s="3"/>
      <c r="C257" s="3">
        <f t="shared" si="6"/>
        <v>2.6677623124759307</v>
      </c>
    </row>
    <row r="258" spans="1:3" x14ac:dyDescent="0.2">
      <c r="A258" s="3">
        <v>1.165</v>
      </c>
      <c r="B258" s="3"/>
      <c r="C258" s="3">
        <f t="shared" si="6"/>
        <v>2.6667453098136007</v>
      </c>
    </row>
    <row r="259" spans="1:3" x14ac:dyDescent="0.2">
      <c r="A259" s="3">
        <v>1.17</v>
      </c>
      <c r="B259" s="3"/>
      <c r="C259" s="3">
        <f t="shared" si="6"/>
        <v>2.6657283073203604</v>
      </c>
    </row>
    <row r="260" spans="1:3" x14ac:dyDescent="0.2">
      <c r="A260" s="3">
        <v>1.175</v>
      </c>
      <c r="B260" s="3"/>
      <c r="C260" s="3">
        <f t="shared" si="6"/>
        <v>2.6647113049802535</v>
      </c>
    </row>
    <row r="261" spans="1:3" x14ac:dyDescent="0.2">
      <c r="A261" s="3">
        <v>1.18</v>
      </c>
      <c r="B261" s="3"/>
      <c r="C261" s="3">
        <f t="shared" si="6"/>
        <v>2.66369430277883</v>
      </c>
    </row>
    <row r="262" spans="1:3" x14ac:dyDescent="0.2">
      <c r="A262" s="3">
        <v>1.1850000000000001</v>
      </c>
      <c r="B262" s="3"/>
      <c r="C262" s="3">
        <f t="shared" si="6"/>
        <v>2.662677300703002</v>
      </c>
    </row>
    <row r="263" spans="1:3" x14ac:dyDescent="0.2">
      <c r="A263" s="3">
        <v>1.19</v>
      </c>
      <c r="B263" s="3"/>
      <c r="C263" s="3">
        <f t="shared" si="6"/>
        <v>2.6616602987409186</v>
      </c>
    </row>
    <row r="264" spans="1:3" x14ac:dyDescent="0.2">
      <c r="A264" s="3">
        <v>1.1950000000000001</v>
      </c>
      <c r="B264" s="3"/>
      <c r="C264" s="3">
        <f t="shared" si="6"/>
        <v>2.6606432968818461</v>
      </c>
    </row>
    <row r="265" spans="1:3" x14ac:dyDescent="0.2">
      <c r="A265" s="3">
        <v>1.2</v>
      </c>
      <c r="B265" s="3"/>
      <c r="C265" s="3">
        <f t="shared" si="6"/>
        <v>2.6596262951160634</v>
      </c>
    </row>
    <row r="266" spans="1:3" x14ac:dyDescent="0.2">
      <c r="A266" s="3">
        <v>1.2050000000000001</v>
      </c>
      <c r="B266" s="3"/>
      <c r="C266" s="3">
        <f t="shared" si="6"/>
        <v>2.6586092934347678</v>
      </c>
    </row>
    <row r="267" spans="1:3" x14ac:dyDescent="0.2">
      <c r="A267" s="3">
        <v>1.21</v>
      </c>
      <c r="B267" s="3"/>
      <c r="C267" s="3">
        <f t="shared" si="6"/>
        <v>2.6575922918299861</v>
      </c>
    </row>
    <row r="268" spans="1:3" x14ac:dyDescent="0.2">
      <c r="A268" s="3">
        <v>1.2150000000000001</v>
      </c>
      <c r="B268" s="3"/>
      <c r="C268" s="3">
        <f t="shared" si="6"/>
        <v>2.6565752902944979</v>
      </c>
    </row>
    <row r="269" spans="1:3" x14ac:dyDescent="0.2">
      <c r="A269" s="3">
        <v>1.22</v>
      </c>
      <c r="B269" s="3"/>
      <c r="C269" s="3">
        <f t="shared" si="6"/>
        <v>2.6555582888217648</v>
      </c>
    </row>
    <row r="270" spans="1:3" x14ac:dyDescent="0.2">
      <c r="A270" s="3">
        <v>1.2250000000000001</v>
      </c>
      <c r="B270" s="3"/>
      <c r="C270" s="3">
        <f t="shared" si="6"/>
        <v>2.6545412874058649</v>
      </c>
    </row>
    <row r="271" spans="1:3" x14ac:dyDescent="0.2">
      <c r="A271" s="3">
        <v>1.23</v>
      </c>
      <c r="B271" s="3"/>
      <c r="C271" s="3">
        <f t="shared" si="6"/>
        <v>2.653524286041435</v>
      </c>
    </row>
    <row r="272" spans="1:3" x14ac:dyDescent="0.2">
      <c r="A272" s="3">
        <v>1.2350000000000001</v>
      </c>
      <c r="B272" s="3"/>
      <c r="C272" s="3">
        <f t="shared" si="6"/>
        <v>2.652507284723618</v>
      </c>
    </row>
    <row r="273" spans="1:3" x14ac:dyDescent="0.2">
      <c r="A273" s="3">
        <v>1.24</v>
      </c>
      <c r="B273" s="3"/>
      <c r="C273" s="3">
        <f t="shared" si="6"/>
        <v>2.6514902834480152</v>
      </c>
    </row>
    <row r="274" spans="1:3" x14ac:dyDescent="0.2">
      <c r="A274" s="3">
        <v>1.2450000000000001</v>
      </c>
      <c r="B274" s="3"/>
      <c r="C274" s="3">
        <f t="shared" si="6"/>
        <v>2.6504732822106432</v>
      </c>
    </row>
    <row r="275" spans="1:3" x14ac:dyDescent="0.2">
      <c r="A275" s="3">
        <v>1.25</v>
      </c>
      <c r="B275" s="3"/>
      <c r="C275" s="3">
        <f t="shared" si="6"/>
        <v>2.6494562810078945</v>
      </c>
    </row>
    <row r="276" spans="1:3" x14ac:dyDescent="0.2">
      <c r="A276" s="3">
        <v>1.2549999999999999</v>
      </c>
      <c r="B276" s="3"/>
      <c r="C276" s="3">
        <f t="shared" si="6"/>
        <v>2.6484392798365017</v>
      </c>
    </row>
    <row r="277" spans="1:3" x14ac:dyDescent="0.2">
      <c r="A277" s="3">
        <v>1.26</v>
      </c>
      <c r="B277" s="3"/>
      <c r="C277" s="3">
        <f t="shared" si="6"/>
        <v>2.6474222786935053</v>
      </c>
    </row>
    <row r="278" spans="1:3" x14ac:dyDescent="0.2">
      <c r="A278" s="3">
        <v>1.2649999999999999</v>
      </c>
      <c r="B278" s="3"/>
      <c r="C278" s="3">
        <f t="shared" si="6"/>
        <v>2.646405277576227</v>
      </c>
    </row>
    <row r="279" spans="1:3" x14ac:dyDescent="0.2">
      <c r="A279" s="3">
        <v>1.27</v>
      </c>
      <c r="B279" s="3"/>
      <c r="C279" s="3">
        <f t="shared" si="6"/>
        <v>2.6453882764822385</v>
      </c>
    </row>
    <row r="280" spans="1:3" x14ac:dyDescent="0.2">
      <c r="A280" s="3">
        <v>1.2749999999999999</v>
      </c>
      <c r="B280" s="3"/>
      <c r="C280" s="3">
        <f t="shared" si="6"/>
        <v>2.6443712754093429</v>
      </c>
    </row>
    <row r="281" spans="1:3" x14ac:dyDescent="0.2">
      <c r="A281" s="3">
        <v>1.28</v>
      </c>
      <c r="B281" s="3"/>
      <c r="C281" s="3">
        <f t="shared" si="6"/>
        <v>2.6433542743555498</v>
      </c>
    </row>
    <row r="282" spans="1:3" x14ac:dyDescent="0.2">
      <c r="A282" s="3">
        <v>1.2849999999999999</v>
      </c>
      <c r="B282" s="3"/>
      <c r="C282" s="3">
        <f t="shared" si="6"/>
        <v>2.6423372733190562</v>
      </c>
    </row>
    <row r="283" spans="1:3" x14ac:dyDescent="0.2">
      <c r="A283" s="3">
        <v>1.29</v>
      </c>
      <c r="B283" s="3"/>
      <c r="C283" s="3">
        <f t="shared" si="6"/>
        <v>2.6413202722982296</v>
      </c>
    </row>
    <row r="284" spans="1:3" x14ac:dyDescent="0.2">
      <c r="A284" s="3">
        <v>1.2949999999999999</v>
      </c>
      <c r="B284" s="3"/>
      <c r="C284" s="3">
        <f t="shared" ref="C284:C347" si="7">$G$5+LOG10($G$2*EXP(-$G$3*A284)+(1-$G$2)*EXP(-$G$4*A284))</f>
        <v>2.6403032712915917</v>
      </c>
    </row>
    <row r="285" spans="1:3" x14ac:dyDescent="0.2">
      <c r="A285" s="3">
        <v>1.3</v>
      </c>
      <c r="B285" s="3"/>
      <c r="C285" s="3">
        <f t="shared" si="7"/>
        <v>2.6392862702978039</v>
      </c>
    </row>
    <row r="286" spans="1:3" x14ac:dyDescent="0.2">
      <c r="A286" s="3">
        <v>1.3049999999999999</v>
      </c>
      <c r="B286" s="3"/>
      <c r="C286" s="3">
        <f t="shared" si="7"/>
        <v>2.6382692693156531</v>
      </c>
    </row>
    <row r="287" spans="1:3" x14ac:dyDescent="0.2">
      <c r="A287" s="3">
        <v>1.31</v>
      </c>
      <c r="B287" s="3"/>
      <c r="C287" s="3">
        <f t="shared" si="7"/>
        <v>2.6372522683440414</v>
      </c>
    </row>
    <row r="288" spans="1:3" x14ac:dyDescent="0.2">
      <c r="A288" s="3">
        <v>1.3149999999999999</v>
      </c>
      <c r="B288" s="3"/>
      <c r="C288" s="3">
        <f t="shared" si="7"/>
        <v>2.6362352673819744</v>
      </c>
    </row>
    <row r="289" spans="1:3" x14ac:dyDescent="0.2">
      <c r="A289" s="3">
        <v>1.32</v>
      </c>
      <c r="B289" s="3"/>
      <c r="C289" s="3">
        <f t="shared" si="7"/>
        <v>2.6352182664285513</v>
      </c>
    </row>
    <row r="290" spans="1:3" x14ac:dyDescent="0.2">
      <c r="A290" s="3">
        <v>1.325</v>
      </c>
      <c r="B290" s="3"/>
      <c r="C290" s="3">
        <f t="shared" si="7"/>
        <v>2.6342012654829561</v>
      </c>
    </row>
    <row r="291" spans="1:3" x14ac:dyDescent="0.2">
      <c r="A291" s="3">
        <v>1.33</v>
      </c>
      <c r="B291" s="3"/>
      <c r="C291" s="3">
        <f t="shared" si="7"/>
        <v>2.6331842645444508</v>
      </c>
    </row>
    <row r="292" spans="1:3" x14ac:dyDescent="0.2">
      <c r="A292" s="3">
        <v>1.335</v>
      </c>
      <c r="B292" s="3"/>
      <c r="C292" s="3">
        <f t="shared" si="7"/>
        <v>2.6321672636123656</v>
      </c>
    </row>
    <row r="293" spans="1:3" x14ac:dyDescent="0.2">
      <c r="A293" s="3">
        <v>1.34</v>
      </c>
      <c r="B293" s="3"/>
      <c r="C293" s="3">
        <f t="shared" si="7"/>
        <v>2.631150262686095</v>
      </c>
    </row>
    <row r="294" spans="1:3" x14ac:dyDescent="0.2">
      <c r="A294" s="3">
        <v>1.345</v>
      </c>
      <c r="B294" s="3"/>
      <c r="C294" s="3">
        <f t="shared" si="7"/>
        <v>2.6301332617650903</v>
      </c>
    </row>
    <row r="295" spans="1:3" x14ac:dyDescent="0.2">
      <c r="A295" s="3">
        <v>1.35</v>
      </c>
      <c r="B295" s="3"/>
      <c r="C295" s="3">
        <f t="shared" si="7"/>
        <v>2.6291162608488552</v>
      </c>
    </row>
    <row r="296" spans="1:3" x14ac:dyDescent="0.2">
      <c r="A296" s="3">
        <v>1.355</v>
      </c>
      <c r="B296" s="3"/>
      <c r="C296" s="3">
        <f t="shared" si="7"/>
        <v>2.6280992599369384</v>
      </c>
    </row>
    <row r="297" spans="1:3" x14ac:dyDescent="0.2">
      <c r="A297" s="3">
        <v>1.36</v>
      </c>
      <c r="B297" s="3"/>
      <c r="C297" s="3">
        <f t="shared" si="7"/>
        <v>2.6270822590289331</v>
      </c>
    </row>
    <row r="298" spans="1:3" x14ac:dyDescent="0.2">
      <c r="A298" s="3">
        <v>1.365</v>
      </c>
      <c r="B298" s="3"/>
      <c r="C298" s="3">
        <f t="shared" si="7"/>
        <v>2.6260652581244703</v>
      </c>
    </row>
    <row r="299" spans="1:3" x14ac:dyDescent="0.2">
      <c r="A299" s="3">
        <v>1.37</v>
      </c>
      <c r="B299" s="3"/>
      <c r="C299" s="3">
        <f t="shared" si="7"/>
        <v>2.6250482572232157</v>
      </c>
    </row>
    <row r="300" spans="1:3" x14ac:dyDescent="0.2">
      <c r="A300" s="3">
        <v>1.375</v>
      </c>
      <c r="B300" s="3"/>
      <c r="C300" s="3">
        <f t="shared" si="7"/>
        <v>2.6240312563248662</v>
      </c>
    </row>
    <row r="301" spans="1:3" x14ac:dyDescent="0.2">
      <c r="A301" s="3">
        <v>1.38</v>
      </c>
      <c r="B301" s="3"/>
      <c r="C301" s="3">
        <f t="shared" si="7"/>
        <v>2.623014255429148</v>
      </c>
    </row>
    <row r="302" spans="1:3" x14ac:dyDescent="0.2">
      <c r="A302" s="3">
        <v>1.385</v>
      </c>
      <c r="B302" s="3"/>
      <c r="C302" s="3">
        <f t="shared" si="7"/>
        <v>2.6219972545358123</v>
      </c>
    </row>
    <row r="303" spans="1:3" x14ac:dyDescent="0.2">
      <c r="A303" s="3">
        <v>1.39</v>
      </c>
      <c r="B303" s="3"/>
      <c r="C303" s="3">
        <f t="shared" si="7"/>
        <v>2.6209802536446349</v>
      </c>
    </row>
    <row r="304" spans="1:3" x14ac:dyDescent="0.2">
      <c r="A304" s="3">
        <v>1.395</v>
      </c>
      <c r="B304" s="3"/>
      <c r="C304" s="3">
        <f t="shared" si="7"/>
        <v>2.6199632527554115</v>
      </c>
    </row>
    <row r="305" spans="1:3" x14ac:dyDescent="0.2">
      <c r="A305" s="3">
        <v>1.4</v>
      </c>
      <c r="B305" s="3"/>
      <c r="C305" s="3">
        <f t="shared" si="7"/>
        <v>2.6189462518679587</v>
      </c>
    </row>
    <row r="306" spans="1:3" x14ac:dyDescent="0.2">
      <c r="A306" s="3">
        <v>1.405</v>
      </c>
      <c r="B306" s="3"/>
      <c r="C306" s="3">
        <f t="shared" si="7"/>
        <v>2.6179292509821082</v>
      </c>
    </row>
    <row r="307" spans="1:3" x14ac:dyDescent="0.2">
      <c r="A307" s="3">
        <v>1.41</v>
      </c>
      <c r="B307" s="3"/>
      <c r="C307" s="3">
        <f t="shared" si="7"/>
        <v>2.6169122500977098</v>
      </c>
    </row>
    <row r="308" spans="1:3" x14ac:dyDescent="0.2">
      <c r="A308" s="3">
        <v>1.415</v>
      </c>
      <c r="B308" s="3"/>
      <c r="C308" s="3">
        <f t="shared" si="7"/>
        <v>2.6158952492146255</v>
      </c>
    </row>
    <row r="309" spans="1:3" x14ac:dyDescent="0.2">
      <c r="A309" s="3">
        <v>1.42</v>
      </c>
      <c r="B309" s="3"/>
      <c r="C309" s="3">
        <f t="shared" si="7"/>
        <v>2.6148782483327322</v>
      </c>
    </row>
    <row r="310" spans="1:3" x14ac:dyDescent="0.2">
      <c r="A310" s="3">
        <v>1.425</v>
      </c>
      <c r="B310" s="3"/>
      <c r="C310" s="3">
        <f t="shared" si="7"/>
        <v>2.6138612474519172</v>
      </c>
    </row>
    <row r="311" spans="1:3" x14ac:dyDescent="0.2">
      <c r="A311" s="3">
        <v>1.43</v>
      </c>
      <c r="B311" s="3"/>
      <c r="C311" s="3">
        <f t="shared" si="7"/>
        <v>2.6128442465720787</v>
      </c>
    </row>
    <row r="312" spans="1:3" x14ac:dyDescent="0.2">
      <c r="A312" s="3">
        <v>1.4350000000000001</v>
      </c>
      <c r="B312" s="3"/>
      <c r="C312" s="3">
        <f t="shared" si="7"/>
        <v>2.6118272456931244</v>
      </c>
    </row>
    <row r="313" spans="1:3" x14ac:dyDescent="0.2">
      <c r="A313" s="3">
        <v>1.44</v>
      </c>
      <c r="B313" s="3"/>
      <c r="C313" s="3">
        <f t="shared" si="7"/>
        <v>2.6108102448149713</v>
      </c>
    </row>
    <row r="314" spans="1:3" x14ac:dyDescent="0.2">
      <c r="A314" s="3">
        <v>1.4450000000000001</v>
      </c>
      <c r="B314" s="3"/>
      <c r="C314" s="3">
        <f t="shared" si="7"/>
        <v>2.6097932439375433</v>
      </c>
    </row>
    <row r="315" spans="1:3" x14ac:dyDescent="0.2">
      <c r="A315" s="3">
        <v>1.45</v>
      </c>
      <c r="B315" s="3"/>
      <c r="C315" s="3">
        <f t="shared" si="7"/>
        <v>2.6087762430607722</v>
      </c>
    </row>
    <row r="316" spans="1:3" x14ac:dyDescent="0.2">
      <c r="A316" s="3">
        <v>1.4550000000000001</v>
      </c>
      <c r="B316" s="3"/>
      <c r="C316" s="3">
        <f t="shared" si="7"/>
        <v>2.6077592421845961</v>
      </c>
    </row>
    <row r="317" spans="1:3" x14ac:dyDescent="0.2">
      <c r="A317" s="3">
        <v>1.46</v>
      </c>
      <c r="B317" s="3"/>
      <c r="C317" s="3">
        <f t="shared" si="7"/>
        <v>2.6067422413089587</v>
      </c>
    </row>
    <row r="318" spans="1:3" x14ac:dyDescent="0.2">
      <c r="A318" s="3">
        <v>1.4650000000000001</v>
      </c>
      <c r="B318" s="3"/>
      <c r="C318" s="3">
        <f t="shared" si="7"/>
        <v>2.6057252404338089</v>
      </c>
    </row>
    <row r="319" spans="1:3" x14ac:dyDescent="0.2">
      <c r="A319" s="3">
        <v>1.47</v>
      </c>
      <c r="B319" s="3"/>
      <c r="C319" s="3">
        <f t="shared" si="7"/>
        <v>2.6047082395591015</v>
      </c>
    </row>
    <row r="320" spans="1:3" x14ac:dyDescent="0.2">
      <c r="A320" s="3">
        <v>1.4750000000000001</v>
      </c>
      <c r="B320" s="3"/>
      <c r="C320" s="3">
        <f t="shared" si="7"/>
        <v>2.6036912386847937</v>
      </c>
    </row>
    <row r="321" spans="1:3" x14ac:dyDescent="0.2">
      <c r="A321" s="3">
        <v>1.48</v>
      </c>
      <c r="B321" s="3"/>
      <c r="C321" s="3">
        <f t="shared" si="7"/>
        <v>2.6026742378108487</v>
      </c>
    </row>
    <row r="322" spans="1:3" x14ac:dyDescent="0.2">
      <c r="A322" s="3">
        <v>1.4850000000000001</v>
      </c>
      <c r="B322" s="3"/>
      <c r="C322" s="3">
        <f t="shared" si="7"/>
        <v>2.6016572369372319</v>
      </c>
    </row>
    <row r="323" spans="1:3" x14ac:dyDescent="0.2">
      <c r="A323" s="3">
        <v>1.49</v>
      </c>
      <c r="B323" s="3"/>
      <c r="C323" s="3">
        <f t="shared" si="7"/>
        <v>2.6006402360639123</v>
      </c>
    </row>
    <row r="324" spans="1:3" x14ac:dyDescent="0.2">
      <c r="A324" s="3">
        <v>1.4950000000000001</v>
      </c>
      <c r="B324" s="3"/>
      <c r="C324" s="3">
        <f t="shared" si="7"/>
        <v>2.5996232351908621</v>
      </c>
    </row>
    <row r="325" spans="1:3" x14ac:dyDescent="0.2">
      <c r="A325" s="3">
        <v>1.5</v>
      </c>
      <c r="B325" s="3"/>
      <c r="C325" s="3">
        <f t="shared" si="7"/>
        <v>2.5986062343180554</v>
      </c>
    </row>
    <row r="326" spans="1:3" x14ac:dyDescent="0.2">
      <c r="A326" s="3">
        <v>1.5049999999999999</v>
      </c>
      <c r="B326" s="3"/>
      <c r="C326" s="3">
        <f t="shared" si="7"/>
        <v>2.5975892334454698</v>
      </c>
    </row>
    <row r="327" spans="1:3" x14ac:dyDescent="0.2">
      <c r="A327" s="3">
        <v>1.51</v>
      </c>
      <c r="B327" s="3"/>
      <c r="C327" s="3">
        <f t="shared" si="7"/>
        <v>2.5965722325730836</v>
      </c>
    </row>
    <row r="328" spans="1:3" x14ac:dyDescent="0.2">
      <c r="A328" s="3">
        <v>1.5149999999999999</v>
      </c>
      <c r="B328" s="3"/>
      <c r="C328" s="3">
        <f t="shared" si="7"/>
        <v>2.595555231700879</v>
      </c>
    </row>
    <row r="329" spans="1:3" x14ac:dyDescent="0.2">
      <c r="A329" s="3">
        <v>1.52</v>
      </c>
      <c r="B329" s="3"/>
      <c r="C329" s="3">
        <f t="shared" si="7"/>
        <v>2.5945382308288383</v>
      </c>
    </row>
    <row r="330" spans="1:3" x14ac:dyDescent="0.2">
      <c r="A330" s="3">
        <v>1.5249999999999999</v>
      </c>
      <c r="B330" s="3"/>
      <c r="C330" s="3">
        <f t="shared" si="7"/>
        <v>2.5935212299569459</v>
      </c>
    </row>
    <row r="331" spans="1:3" x14ac:dyDescent="0.2">
      <c r="A331" s="3">
        <v>1.53</v>
      </c>
      <c r="B331" s="3"/>
      <c r="C331" s="3">
        <f t="shared" si="7"/>
        <v>2.5925042290851881</v>
      </c>
    </row>
    <row r="332" spans="1:3" x14ac:dyDescent="0.2">
      <c r="A332" s="3">
        <v>1.5349999999999999</v>
      </c>
      <c r="B332" s="3"/>
      <c r="C332" s="3">
        <f t="shared" si="7"/>
        <v>2.5914872282135524</v>
      </c>
    </row>
    <row r="333" spans="1:3" x14ac:dyDescent="0.2">
      <c r="A333" s="3">
        <v>1.54</v>
      </c>
      <c r="B333" s="3"/>
      <c r="C333" s="3">
        <f t="shared" si="7"/>
        <v>2.5904702273420264</v>
      </c>
    </row>
    <row r="334" spans="1:3" x14ac:dyDescent="0.2">
      <c r="A334" s="3">
        <v>1.5449999999999999</v>
      </c>
      <c r="B334" s="3"/>
      <c r="C334" s="3">
        <f t="shared" si="7"/>
        <v>2.5894532264706007</v>
      </c>
    </row>
    <row r="335" spans="1:3" x14ac:dyDescent="0.2">
      <c r="A335" s="3">
        <v>1.55</v>
      </c>
      <c r="B335" s="3"/>
      <c r="C335" s="3">
        <f t="shared" si="7"/>
        <v>2.5884362255992652</v>
      </c>
    </row>
    <row r="336" spans="1:3" x14ac:dyDescent="0.2">
      <c r="A336" s="3">
        <v>1.5549999999999999</v>
      </c>
      <c r="B336" s="3"/>
      <c r="C336" s="3">
        <f t="shared" si="7"/>
        <v>2.5874192247280123</v>
      </c>
    </row>
    <row r="337" spans="1:3" x14ac:dyDescent="0.2">
      <c r="A337" s="3">
        <v>1.56</v>
      </c>
      <c r="B337" s="3"/>
      <c r="C337" s="3">
        <f t="shared" si="7"/>
        <v>2.5864022238568332</v>
      </c>
    </row>
    <row r="338" spans="1:3" x14ac:dyDescent="0.2">
      <c r="A338" s="3">
        <v>1.5649999999999999</v>
      </c>
      <c r="B338" s="3"/>
      <c r="C338" s="3">
        <f t="shared" si="7"/>
        <v>2.585385222985721</v>
      </c>
    </row>
    <row r="339" spans="1:3" x14ac:dyDescent="0.2">
      <c r="A339" s="3">
        <v>1.57</v>
      </c>
      <c r="B339" s="3"/>
      <c r="C339" s="3">
        <f t="shared" si="7"/>
        <v>2.5843682221146702</v>
      </c>
    </row>
    <row r="340" spans="1:3" x14ac:dyDescent="0.2">
      <c r="A340" s="3">
        <v>1.575</v>
      </c>
      <c r="B340" s="3"/>
      <c r="C340" s="3">
        <f t="shared" si="7"/>
        <v>2.5833512212436744</v>
      </c>
    </row>
    <row r="341" spans="1:3" x14ac:dyDescent="0.2">
      <c r="A341" s="3">
        <v>1.58</v>
      </c>
      <c r="B341" s="3"/>
      <c r="C341" s="3">
        <f t="shared" si="7"/>
        <v>2.5823342203727284</v>
      </c>
    </row>
    <row r="342" spans="1:3" x14ac:dyDescent="0.2">
      <c r="A342" s="3">
        <v>1.585</v>
      </c>
      <c r="B342" s="3"/>
      <c r="C342" s="3">
        <f t="shared" si="7"/>
        <v>2.5813172195018272</v>
      </c>
    </row>
    <row r="343" spans="1:3" x14ac:dyDescent="0.2">
      <c r="A343" s="3">
        <v>1.59</v>
      </c>
      <c r="B343" s="3"/>
      <c r="C343" s="3">
        <f t="shared" si="7"/>
        <v>2.5803002186309678</v>
      </c>
    </row>
    <row r="344" spans="1:3" x14ac:dyDescent="0.2">
      <c r="A344" s="3">
        <v>1.595</v>
      </c>
      <c r="B344" s="3"/>
      <c r="C344" s="3">
        <f t="shared" si="7"/>
        <v>2.5792832177601448</v>
      </c>
    </row>
    <row r="345" spans="1:3" x14ac:dyDescent="0.2">
      <c r="A345" s="3">
        <v>1.6</v>
      </c>
      <c r="B345" s="3"/>
      <c r="C345" s="3">
        <f t="shared" si="7"/>
        <v>2.5782662168893555</v>
      </c>
    </row>
    <row r="346" spans="1:3" x14ac:dyDescent="0.2">
      <c r="A346" s="3">
        <v>1.605</v>
      </c>
      <c r="B346" s="3"/>
      <c r="C346" s="3">
        <f t="shared" si="7"/>
        <v>2.5772492160185969</v>
      </c>
    </row>
    <row r="347" spans="1:3" x14ac:dyDescent="0.2">
      <c r="A347" s="3">
        <v>1.61</v>
      </c>
      <c r="B347" s="3"/>
      <c r="C347" s="3">
        <f t="shared" si="7"/>
        <v>2.5762322151478658</v>
      </c>
    </row>
    <row r="348" spans="1:3" x14ac:dyDescent="0.2">
      <c r="A348" s="3">
        <v>1.615</v>
      </c>
      <c r="B348" s="3"/>
      <c r="C348" s="3">
        <f t="shared" ref="C348:C411" si="8">$G$5+LOG10($G$2*EXP(-$G$3*A348)+(1-$G$2)*EXP(-$G$4*A348))</f>
        <v>2.5752152142771596</v>
      </c>
    </row>
    <row r="349" spans="1:3" x14ac:dyDescent="0.2">
      <c r="A349" s="3">
        <v>1.62</v>
      </c>
      <c r="B349" s="3"/>
      <c r="C349" s="3">
        <f t="shared" si="8"/>
        <v>2.5741982134064756</v>
      </c>
    </row>
    <row r="350" spans="1:3" x14ac:dyDescent="0.2">
      <c r="A350" s="3">
        <v>1.625</v>
      </c>
      <c r="B350" s="3"/>
      <c r="C350" s="3">
        <f t="shared" si="8"/>
        <v>2.5731812125358124</v>
      </c>
    </row>
    <row r="351" spans="1:3" x14ac:dyDescent="0.2">
      <c r="A351" s="3">
        <v>1.63</v>
      </c>
      <c r="B351" s="3"/>
      <c r="C351" s="3">
        <f t="shared" si="8"/>
        <v>2.572164211665168</v>
      </c>
    </row>
    <row r="352" spans="1:3" x14ac:dyDescent="0.2">
      <c r="A352" s="3">
        <v>1.635</v>
      </c>
      <c r="B352" s="3"/>
      <c r="C352" s="3">
        <f t="shared" si="8"/>
        <v>2.5711472107945399</v>
      </c>
    </row>
    <row r="353" spans="1:3" x14ac:dyDescent="0.2">
      <c r="A353" s="3">
        <v>1.64</v>
      </c>
      <c r="B353" s="3"/>
      <c r="C353" s="3">
        <f t="shared" si="8"/>
        <v>2.5701302099239269</v>
      </c>
    </row>
    <row r="354" spans="1:3" x14ac:dyDescent="0.2">
      <c r="A354" s="3">
        <v>1.645</v>
      </c>
      <c r="B354" s="3"/>
      <c r="C354" s="3">
        <f t="shared" si="8"/>
        <v>2.5691132090533282</v>
      </c>
    </row>
    <row r="355" spans="1:3" x14ac:dyDescent="0.2">
      <c r="A355" s="3">
        <v>1.65</v>
      </c>
      <c r="B355" s="3"/>
      <c r="C355" s="3">
        <f t="shared" si="8"/>
        <v>2.5680962081827414</v>
      </c>
    </row>
    <row r="356" spans="1:3" x14ac:dyDescent="0.2">
      <c r="A356" s="3">
        <v>1.655</v>
      </c>
      <c r="B356" s="3"/>
      <c r="C356" s="3">
        <f t="shared" si="8"/>
        <v>2.5670792073121662</v>
      </c>
    </row>
    <row r="357" spans="1:3" x14ac:dyDescent="0.2">
      <c r="A357" s="3">
        <v>1.66</v>
      </c>
      <c r="B357" s="3"/>
      <c r="C357" s="3">
        <f t="shared" si="8"/>
        <v>2.5660622064416017</v>
      </c>
    </row>
    <row r="358" spans="1:3" x14ac:dyDescent="0.2">
      <c r="A358" s="3">
        <v>1.665</v>
      </c>
      <c r="B358" s="3"/>
      <c r="C358" s="3">
        <f t="shared" si="8"/>
        <v>2.5650452055710455</v>
      </c>
    </row>
    <row r="359" spans="1:3" x14ac:dyDescent="0.2">
      <c r="A359" s="3">
        <v>1.67</v>
      </c>
      <c r="B359" s="3"/>
      <c r="C359" s="3">
        <f t="shared" si="8"/>
        <v>2.5640282047004983</v>
      </c>
    </row>
    <row r="360" spans="1:3" x14ac:dyDescent="0.2">
      <c r="A360" s="3">
        <v>1.675</v>
      </c>
      <c r="B360" s="3"/>
      <c r="C360" s="3">
        <f t="shared" si="8"/>
        <v>2.5630112038299586</v>
      </c>
    </row>
    <row r="361" spans="1:3" x14ac:dyDescent="0.2">
      <c r="A361" s="3">
        <v>1.68</v>
      </c>
      <c r="B361" s="3"/>
      <c r="C361" s="3">
        <f t="shared" si="8"/>
        <v>2.5619942029594256</v>
      </c>
    </row>
    <row r="362" spans="1:3" x14ac:dyDescent="0.2">
      <c r="A362" s="3">
        <v>1.6850000000000001</v>
      </c>
      <c r="B362" s="3"/>
      <c r="C362" s="3">
        <f t="shared" si="8"/>
        <v>2.5609772020888988</v>
      </c>
    </row>
    <row r="363" spans="1:3" x14ac:dyDescent="0.2">
      <c r="A363" s="3">
        <v>1.69</v>
      </c>
      <c r="B363" s="3"/>
      <c r="C363" s="3">
        <f t="shared" si="8"/>
        <v>2.5599602012183778</v>
      </c>
    </row>
    <row r="364" spans="1:3" x14ac:dyDescent="0.2">
      <c r="A364" s="3">
        <v>1.6950000000000001</v>
      </c>
      <c r="B364" s="3"/>
      <c r="C364" s="3">
        <f t="shared" si="8"/>
        <v>2.558943200347862</v>
      </c>
    </row>
    <row r="365" spans="1:3" x14ac:dyDescent="0.2">
      <c r="A365" s="3">
        <v>1.7</v>
      </c>
      <c r="B365" s="3"/>
      <c r="C365" s="3">
        <f t="shared" si="8"/>
        <v>2.5579261994773508</v>
      </c>
    </row>
    <row r="366" spans="1:3" x14ac:dyDescent="0.2">
      <c r="A366" s="3">
        <v>1.7050000000000001</v>
      </c>
      <c r="B366" s="3"/>
      <c r="C366" s="3">
        <f t="shared" si="8"/>
        <v>2.5569091986068435</v>
      </c>
    </row>
    <row r="367" spans="1:3" x14ac:dyDescent="0.2">
      <c r="A367" s="3">
        <v>1.71</v>
      </c>
      <c r="B367" s="3"/>
      <c r="C367" s="3">
        <f t="shared" si="8"/>
        <v>2.5558921977363402</v>
      </c>
    </row>
    <row r="368" spans="1:3" x14ac:dyDescent="0.2">
      <c r="A368" s="3">
        <v>1.7150000000000001</v>
      </c>
      <c r="B368" s="3"/>
      <c r="C368" s="3">
        <f t="shared" si="8"/>
        <v>2.5548751968658405</v>
      </c>
    </row>
    <row r="369" spans="1:3" x14ac:dyDescent="0.2">
      <c r="A369" s="3">
        <v>1.72</v>
      </c>
      <c r="B369" s="3"/>
      <c r="C369" s="3">
        <f t="shared" si="8"/>
        <v>2.5538581959953435</v>
      </c>
    </row>
    <row r="370" spans="1:3" x14ac:dyDescent="0.2">
      <c r="A370" s="3">
        <v>1.7250000000000001</v>
      </c>
      <c r="B370" s="3"/>
      <c r="C370" s="3">
        <f t="shared" si="8"/>
        <v>2.5528411951248495</v>
      </c>
    </row>
    <row r="371" spans="1:3" x14ac:dyDescent="0.2">
      <c r="A371" s="3">
        <v>1.73</v>
      </c>
      <c r="B371" s="3"/>
      <c r="C371" s="3">
        <f t="shared" si="8"/>
        <v>2.5518241942543582</v>
      </c>
    </row>
    <row r="372" spans="1:3" x14ac:dyDescent="0.2">
      <c r="A372" s="3">
        <v>1.7350000000000001</v>
      </c>
      <c r="B372" s="3"/>
      <c r="C372" s="3">
        <f t="shared" si="8"/>
        <v>2.5508071933838692</v>
      </c>
    </row>
    <row r="373" spans="1:3" x14ac:dyDescent="0.2">
      <c r="A373" s="3">
        <v>1.74</v>
      </c>
      <c r="B373" s="3"/>
      <c r="C373" s="3">
        <f t="shared" si="8"/>
        <v>2.5497901925133823</v>
      </c>
    </row>
    <row r="374" spans="1:3" x14ac:dyDescent="0.2">
      <c r="A374" s="3">
        <v>1.7450000000000001</v>
      </c>
      <c r="B374" s="3"/>
      <c r="C374" s="3">
        <f t="shared" si="8"/>
        <v>2.5487731916428968</v>
      </c>
    </row>
    <row r="375" spans="1:3" x14ac:dyDescent="0.2">
      <c r="A375" s="3">
        <v>1.75</v>
      </c>
      <c r="B375" s="3"/>
      <c r="C375" s="3">
        <f t="shared" si="8"/>
        <v>2.5477561907724136</v>
      </c>
    </row>
    <row r="376" spans="1:3" x14ac:dyDescent="0.2">
      <c r="A376" s="3">
        <v>1.7549999999999999</v>
      </c>
      <c r="B376" s="3"/>
      <c r="C376" s="3">
        <f t="shared" si="8"/>
        <v>2.546739189901932</v>
      </c>
    </row>
    <row r="377" spans="1:3" x14ac:dyDescent="0.2">
      <c r="A377" s="3">
        <v>1.76</v>
      </c>
      <c r="B377" s="3"/>
      <c r="C377" s="3">
        <f t="shared" si="8"/>
        <v>2.5457221890314514</v>
      </c>
    </row>
    <row r="378" spans="1:3" x14ac:dyDescent="0.2">
      <c r="A378" s="3">
        <v>1.7649999999999999</v>
      </c>
      <c r="B378" s="3"/>
      <c r="C378" s="3">
        <f t="shared" si="8"/>
        <v>2.5447051881609721</v>
      </c>
    </row>
    <row r="379" spans="1:3" x14ac:dyDescent="0.2">
      <c r="A379" s="3">
        <v>1.77</v>
      </c>
      <c r="B379" s="3"/>
      <c r="C379" s="3">
        <f t="shared" si="8"/>
        <v>2.5436881872904942</v>
      </c>
    </row>
    <row r="380" spans="1:3" x14ac:dyDescent="0.2">
      <c r="A380" s="3">
        <v>1.7749999999999999</v>
      </c>
      <c r="B380" s="3"/>
      <c r="C380" s="3">
        <f t="shared" si="8"/>
        <v>2.5426711864200171</v>
      </c>
    </row>
    <row r="381" spans="1:3" x14ac:dyDescent="0.2">
      <c r="A381" s="3">
        <v>1.78</v>
      </c>
      <c r="B381" s="3"/>
      <c r="C381" s="3">
        <f t="shared" si="8"/>
        <v>2.5416541855495414</v>
      </c>
    </row>
    <row r="382" spans="1:3" x14ac:dyDescent="0.2">
      <c r="A382" s="3">
        <v>1.7849999999999999</v>
      </c>
      <c r="B382" s="3"/>
      <c r="C382" s="3">
        <f t="shared" si="8"/>
        <v>2.5406371846790661</v>
      </c>
    </row>
    <row r="383" spans="1:3" x14ac:dyDescent="0.2">
      <c r="A383" s="3">
        <v>1.79</v>
      </c>
      <c r="B383" s="3"/>
      <c r="C383" s="3">
        <f t="shared" si="8"/>
        <v>2.5396201838085917</v>
      </c>
    </row>
    <row r="384" spans="1:3" x14ac:dyDescent="0.2">
      <c r="A384" s="3">
        <v>1.7949999999999999</v>
      </c>
      <c r="B384" s="3"/>
      <c r="C384" s="3">
        <f t="shared" si="8"/>
        <v>2.5386031829381182</v>
      </c>
    </row>
    <row r="385" spans="1:3" x14ac:dyDescent="0.2">
      <c r="A385" s="3">
        <v>1.8</v>
      </c>
      <c r="B385" s="3"/>
      <c r="C385" s="3">
        <f t="shared" si="8"/>
        <v>2.5375861820676451</v>
      </c>
    </row>
    <row r="386" spans="1:3" x14ac:dyDescent="0.2">
      <c r="A386" s="3">
        <v>1.8049999999999999</v>
      </c>
      <c r="B386" s="3"/>
      <c r="C386" s="3">
        <f t="shared" si="8"/>
        <v>2.5365691811971729</v>
      </c>
    </row>
    <row r="387" spans="1:3" x14ac:dyDescent="0.2">
      <c r="A387" s="3">
        <v>1.81</v>
      </c>
      <c r="B387" s="3"/>
      <c r="C387" s="3">
        <f t="shared" si="8"/>
        <v>2.5355521803267007</v>
      </c>
    </row>
    <row r="388" spans="1:3" x14ac:dyDescent="0.2">
      <c r="A388" s="3">
        <v>1.8149999999999999</v>
      </c>
      <c r="B388" s="3"/>
      <c r="C388" s="3">
        <f t="shared" si="8"/>
        <v>2.5345351794562294</v>
      </c>
    </row>
    <row r="389" spans="1:3" x14ac:dyDescent="0.2">
      <c r="A389" s="3">
        <v>1.82</v>
      </c>
      <c r="B389" s="3"/>
      <c r="C389" s="3">
        <f t="shared" si="8"/>
        <v>2.5335181785857581</v>
      </c>
    </row>
    <row r="390" spans="1:3" x14ac:dyDescent="0.2">
      <c r="A390" s="3">
        <v>1.825</v>
      </c>
      <c r="B390" s="3"/>
      <c r="C390" s="3">
        <f t="shared" si="8"/>
        <v>2.5325011777152877</v>
      </c>
    </row>
    <row r="391" spans="1:3" x14ac:dyDescent="0.2">
      <c r="A391" s="3">
        <v>1.83</v>
      </c>
      <c r="B391" s="3"/>
      <c r="C391" s="3">
        <f t="shared" si="8"/>
        <v>2.5314841768448173</v>
      </c>
    </row>
    <row r="392" spans="1:3" x14ac:dyDescent="0.2">
      <c r="A392" s="3">
        <v>1.835</v>
      </c>
      <c r="B392" s="3"/>
      <c r="C392" s="3">
        <f t="shared" si="8"/>
        <v>2.5304671759743473</v>
      </c>
    </row>
    <row r="393" spans="1:3" x14ac:dyDescent="0.2">
      <c r="A393" s="3">
        <v>1.84</v>
      </c>
      <c r="B393" s="3"/>
      <c r="C393" s="3">
        <f t="shared" si="8"/>
        <v>2.5294501751038778</v>
      </c>
    </row>
    <row r="394" spans="1:3" x14ac:dyDescent="0.2">
      <c r="A394" s="3">
        <v>1.845</v>
      </c>
      <c r="B394" s="3"/>
      <c r="C394" s="3">
        <f t="shared" si="8"/>
        <v>2.5284331742334083</v>
      </c>
    </row>
    <row r="395" spans="1:3" x14ac:dyDescent="0.2">
      <c r="A395" s="3">
        <v>1.85</v>
      </c>
      <c r="B395" s="3"/>
      <c r="C395" s="3">
        <f t="shared" si="8"/>
        <v>2.5274161733629392</v>
      </c>
    </row>
    <row r="396" spans="1:3" x14ac:dyDescent="0.2">
      <c r="A396" s="3">
        <v>1.855</v>
      </c>
      <c r="B396" s="3"/>
      <c r="C396" s="3">
        <f t="shared" si="8"/>
        <v>2.5263991724924701</v>
      </c>
    </row>
    <row r="397" spans="1:3" x14ac:dyDescent="0.2">
      <c r="A397" s="3">
        <v>1.86</v>
      </c>
      <c r="B397" s="3"/>
      <c r="C397" s="3">
        <f t="shared" si="8"/>
        <v>2.5253821716220015</v>
      </c>
    </row>
    <row r="398" spans="1:3" x14ac:dyDescent="0.2">
      <c r="A398" s="3">
        <v>1.865</v>
      </c>
      <c r="B398" s="3"/>
      <c r="C398" s="3">
        <f t="shared" si="8"/>
        <v>2.5243651707515329</v>
      </c>
    </row>
    <row r="399" spans="1:3" x14ac:dyDescent="0.2">
      <c r="A399" s="3">
        <v>1.87</v>
      </c>
      <c r="B399" s="3"/>
      <c r="C399" s="3">
        <f t="shared" si="8"/>
        <v>2.5233481698810643</v>
      </c>
    </row>
    <row r="400" spans="1:3" x14ac:dyDescent="0.2">
      <c r="A400" s="3">
        <v>1.875</v>
      </c>
      <c r="B400" s="3"/>
      <c r="C400" s="3">
        <f t="shared" si="8"/>
        <v>2.5223311690105961</v>
      </c>
    </row>
    <row r="401" spans="1:3" x14ac:dyDescent="0.2">
      <c r="A401" s="3">
        <v>1.88</v>
      </c>
      <c r="B401" s="3"/>
      <c r="C401" s="3">
        <f t="shared" si="8"/>
        <v>2.5213141681401279</v>
      </c>
    </row>
    <row r="402" spans="1:3" x14ac:dyDescent="0.2">
      <c r="A402" s="3">
        <v>1.885</v>
      </c>
      <c r="B402" s="3"/>
      <c r="C402" s="3">
        <f t="shared" si="8"/>
        <v>2.5202971672696597</v>
      </c>
    </row>
    <row r="403" spans="1:3" x14ac:dyDescent="0.2">
      <c r="A403" s="3">
        <v>1.89</v>
      </c>
      <c r="B403" s="3"/>
      <c r="C403" s="3">
        <f t="shared" si="8"/>
        <v>2.5192801663991919</v>
      </c>
    </row>
    <row r="404" spans="1:3" x14ac:dyDescent="0.2">
      <c r="A404" s="3">
        <v>1.895</v>
      </c>
      <c r="B404" s="3"/>
      <c r="C404" s="3">
        <f t="shared" si="8"/>
        <v>2.5182631655287242</v>
      </c>
    </row>
    <row r="405" spans="1:3" x14ac:dyDescent="0.2">
      <c r="A405" s="3">
        <v>1.9</v>
      </c>
      <c r="B405" s="3"/>
      <c r="C405" s="3">
        <f t="shared" si="8"/>
        <v>2.5172461646582565</v>
      </c>
    </row>
    <row r="406" spans="1:3" x14ac:dyDescent="0.2">
      <c r="A406" s="3">
        <v>1.905</v>
      </c>
      <c r="B406" s="3"/>
      <c r="C406" s="3">
        <f t="shared" si="8"/>
        <v>2.5162291637877887</v>
      </c>
    </row>
    <row r="407" spans="1:3" x14ac:dyDescent="0.2">
      <c r="A407" s="3">
        <v>1.91</v>
      </c>
      <c r="B407" s="3"/>
      <c r="C407" s="3">
        <f t="shared" si="8"/>
        <v>2.515212162917321</v>
      </c>
    </row>
    <row r="408" spans="1:3" x14ac:dyDescent="0.2">
      <c r="A408" s="3">
        <v>1.915</v>
      </c>
      <c r="B408" s="3"/>
      <c r="C408" s="3">
        <f t="shared" si="8"/>
        <v>2.5141951620468537</v>
      </c>
    </row>
    <row r="409" spans="1:3" x14ac:dyDescent="0.2">
      <c r="A409" s="3">
        <v>1.92</v>
      </c>
      <c r="B409" s="3"/>
      <c r="C409" s="3">
        <f t="shared" si="8"/>
        <v>2.5131781611763859</v>
      </c>
    </row>
    <row r="410" spans="1:3" x14ac:dyDescent="0.2">
      <c r="A410" s="3">
        <v>1.925</v>
      </c>
      <c r="B410" s="3"/>
      <c r="C410" s="3">
        <f t="shared" si="8"/>
        <v>2.5121611603059186</v>
      </c>
    </row>
    <row r="411" spans="1:3" x14ac:dyDescent="0.2">
      <c r="A411" s="3">
        <v>1.93</v>
      </c>
      <c r="B411" s="3"/>
      <c r="C411" s="3">
        <f t="shared" si="8"/>
        <v>2.5111441594354513</v>
      </c>
    </row>
    <row r="412" spans="1:3" x14ac:dyDescent="0.2">
      <c r="A412" s="3">
        <v>1.9350000000000001</v>
      </c>
      <c r="B412" s="3"/>
      <c r="C412" s="3">
        <f t="shared" ref="C412:C475" si="9">$G$5+LOG10($G$2*EXP(-$G$3*A412)+(1-$G$2)*EXP(-$G$4*A412))</f>
        <v>2.510127158564984</v>
      </c>
    </row>
    <row r="413" spans="1:3" x14ac:dyDescent="0.2">
      <c r="A413" s="3">
        <v>1.94</v>
      </c>
      <c r="B413" s="3"/>
      <c r="C413" s="3">
        <f t="shared" si="9"/>
        <v>2.5091101576945167</v>
      </c>
    </row>
    <row r="414" spans="1:3" x14ac:dyDescent="0.2">
      <c r="A414" s="3">
        <v>1.9450000000000001</v>
      </c>
      <c r="B414" s="3"/>
      <c r="C414" s="3">
        <f t="shared" si="9"/>
        <v>2.5080931568240494</v>
      </c>
    </row>
    <row r="415" spans="1:3" x14ac:dyDescent="0.2">
      <c r="A415" s="3">
        <v>1.95</v>
      </c>
      <c r="B415" s="3"/>
      <c r="C415" s="3">
        <f t="shared" si="9"/>
        <v>2.5070761559535821</v>
      </c>
    </row>
    <row r="416" spans="1:3" x14ac:dyDescent="0.2">
      <c r="A416" s="3">
        <v>1.9550000000000001</v>
      </c>
      <c r="B416" s="3"/>
      <c r="C416" s="3">
        <f t="shared" si="9"/>
        <v>2.5060591550831148</v>
      </c>
    </row>
    <row r="417" spans="1:3" x14ac:dyDescent="0.2">
      <c r="A417" s="3">
        <v>1.96</v>
      </c>
      <c r="B417" s="3"/>
      <c r="C417" s="3">
        <f t="shared" si="9"/>
        <v>2.505042154212648</v>
      </c>
    </row>
    <row r="418" spans="1:3" x14ac:dyDescent="0.2">
      <c r="A418" s="3">
        <v>1.9650000000000001</v>
      </c>
      <c r="B418" s="3"/>
      <c r="C418" s="3">
        <f t="shared" si="9"/>
        <v>2.5040251533421807</v>
      </c>
    </row>
    <row r="419" spans="1:3" x14ac:dyDescent="0.2">
      <c r="A419" s="3">
        <v>1.97</v>
      </c>
      <c r="B419" s="3"/>
      <c r="C419" s="3">
        <f t="shared" si="9"/>
        <v>2.5030081524717138</v>
      </c>
    </row>
    <row r="420" spans="1:3" x14ac:dyDescent="0.2">
      <c r="A420" s="3">
        <v>1.9750000000000001</v>
      </c>
      <c r="B420" s="3"/>
      <c r="C420" s="3">
        <f t="shared" si="9"/>
        <v>2.5019911516012465</v>
      </c>
    </row>
    <row r="421" spans="1:3" x14ac:dyDescent="0.2">
      <c r="A421" s="3">
        <v>1.98</v>
      </c>
      <c r="B421" s="3"/>
      <c r="C421" s="3">
        <f t="shared" si="9"/>
        <v>2.5009741507307792</v>
      </c>
    </row>
    <row r="422" spans="1:3" x14ac:dyDescent="0.2">
      <c r="A422" s="3">
        <v>1.9850000000000001</v>
      </c>
      <c r="B422" s="3"/>
      <c r="C422" s="3">
        <f t="shared" si="9"/>
        <v>2.4999571498603124</v>
      </c>
    </row>
    <row r="423" spans="1:3" x14ac:dyDescent="0.2">
      <c r="A423" s="3">
        <v>1.99</v>
      </c>
      <c r="B423" s="3"/>
      <c r="C423" s="3">
        <f t="shared" si="9"/>
        <v>2.4989401489898455</v>
      </c>
    </row>
    <row r="424" spans="1:3" x14ac:dyDescent="0.2">
      <c r="A424" s="3">
        <v>1.9950000000000001</v>
      </c>
      <c r="B424" s="3"/>
      <c r="C424" s="3">
        <f t="shared" si="9"/>
        <v>2.4979231481193782</v>
      </c>
    </row>
    <row r="425" spans="1:3" x14ac:dyDescent="0.2">
      <c r="A425" s="3">
        <v>2</v>
      </c>
      <c r="B425" s="3"/>
      <c r="C425" s="3">
        <f t="shared" si="9"/>
        <v>2.4969061472489114</v>
      </c>
    </row>
    <row r="426" spans="1:3" x14ac:dyDescent="0.2">
      <c r="A426" s="3">
        <v>2.0049999999999999</v>
      </c>
      <c r="B426" s="3"/>
      <c r="C426" s="3">
        <f t="shared" si="9"/>
        <v>2.4958891463784441</v>
      </c>
    </row>
    <row r="427" spans="1:3" x14ac:dyDescent="0.2">
      <c r="A427" s="3">
        <v>2.0099999999999998</v>
      </c>
      <c r="B427" s="3"/>
      <c r="C427" s="3">
        <f t="shared" si="9"/>
        <v>2.4948721455079772</v>
      </c>
    </row>
    <row r="428" spans="1:3" x14ac:dyDescent="0.2">
      <c r="A428" s="3">
        <v>2.0150000000000001</v>
      </c>
      <c r="B428" s="3"/>
      <c r="C428" s="3">
        <f t="shared" si="9"/>
        <v>2.4938551446375103</v>
      </c>
    </row>
    <row r="429" spans="1:3" x14ac:dyDescent="0.2">
      <c r="A429" s="3">
        <v>2.02</v>
      </c>
      <c r="B429" s="3"/>
      <c r="C429" s="3">
        <f t="shared" si="9"/>
        <v>2.492838143767043</v>
      </c>
    </row>
    <row r="430" spans="1:3" x14ac:dyDescent="0.2">
      <c r="A430" s="3">
        <v>2.0249999999999999</v>
      </c>
      <c r="B430" s="3"/>
      <c r="C430" s="3">
        <f t="shared" si="9"/>
        <v>2.4918211428965762</v>
      </c>
    </row>
    <row r="431" spans="1:3" x14ac:dyDescent="0.2">
      <c r="A431" s="3">
        <v>2.0299999999999998</v>
      </c>
      <c r="B431" s="3"/>
      <c r="C431" s="3">
        <f t="shared" si="9"/>
        <v>2.4908041420261093</v>
      </c>
    </row>
    <row r="432" spans="1:3" x14ac:dyDescent="0.2">
      <c r="A432" s="3">
        <v>2.0350000000000001</v>
      </c>
      <c r="B432" s="3"/>
      <c r="C432" s="3">
        <f t="shared" si="9"/>
        <v>2.489787141155642</v>
      </c>
    </row>
    <row r="433" spans="1:3" x14ac:dyDescent="0.2">
      <c r="A433" s="3">
        <v>2.04</v>
      </c>
      <c r="B433" s="3"/>
      <c r="C433" s="3">
        <f t="shared" si="9"/>
        <v>2.4887701402851752</v>
      </c>
    </row>
    <row r="434" spans="1:3" x14ac:dyDescent="0.2">
      <c r="A434" s="3">
        <v>2.0449999999999999</v>
      </c>
      <c r="B434" s="3"/>
      <c r="C434" s="3">
        <f t="shared" si="9"/>
        <v>2.4877531394147083</v>
      </c>
    </row>
    <row r="435" spans="1:3" x14ac:dyDescent="0.2">
      <c r="A435" s="3">
        <v>2.0499999999999998</v>
      </c>
      <c r="B435" s="3"/>
      <c r="C435" s="3">
        <f t="shared" si="9"/>
        <v>2.4867361385442415</v>
      </c>
    </row>
    <row r="436" spans="1:3" x14ac:dyDescent="0.2">
      <c r="A436" s="3">
        <v>2.0550000000000002</v>
      </c>
      <c r="B436" s="3"/>
      <c r="C436" s="3">
        <f t="shared" si="9"/>
        <v>2.4857191376737746</v>
      </c>
    </row>
    <row r="437" spans="1:3" x14ac:dyDescent="0.2">
      <c r="A437" s="3">
        <v>2.06</v>
      </c>
      <c r="B437" s="3"/>
      <c r="C437" s="3">
        <f t="shared" si="9"/>
        <v>2.4847021368033073</v>
      </c>
    </row>
    <row r="438" spans="1:3" x14ac:dyDescent="0.2">
      <c r="A438" s="3">
        <v>2.0649999999999999</v>
      </c>
      <c r="B438" s="3"/>
      <c r="C438" s="3">
        <f t="shared" si="9"/>
        <v>2.4836851359328405</v>
      </c>
    </row>
    <row r="439" spans="1:3" x14ac:dyDescent="0.2">
      <c r="A439" s="3">
        <v>2.0699999999999998</v>
      </c>
      <c r="B439" s="3"/>
      <c r="C439" s="3">
        <f t="shared" si="9"/>
        <v>2.4826681350623736</v>
      </c>
    </row>
    <row r="440" spans="1:3" x14ac:dyDescent="0.2">
      <c r="A440" s="3">
        <v>2.0750000000000002</v>
      </c>
      <c r="B440" s="3"/>
      <c r="C440" s="3">
        <f t="shared" si="9"/>
        <v>2.4816511341919067</v>
      </c>
    </row>
    <row r="441" spans="1:3" x14ac:dyDescent="0.2">
      <c r="A441" s="3">
        <v>2.08</v>
      </c>
      <c r="B441" s="3"/>
      <c r="C441" s="3">
        <f t="shared" si="9"/>
        <v>2.4806341333214399</v>
      </c>
    </row>
    <row r="442" spans="1:3" x14ac:dyDescent="0.2">
      <c r="A442" s="3">
        <v>2.085</v>
      </c>
      <c r="B442" s="3"/>
      <c r="C442" s="3">
        <f t="shared" si="9"/>
        <v>2.479617132450973</v>
      </c>
    </row>
    <row r="443" spans="1:3" x14ac:dyDescent="0.2">
      <c r="A443" s="3">
        <v>2.09</v>
      </c>
      <c r="B443" s="3"/>
      <c r="C443" s="3">
        <f t="shared" si="9"/>
        <v>2.4786001315805062</v>
      </c>
    </row>
    <row r="444" spans="1:3" x14ac:dyDescent="0.2">
      <c r="A444" s="3">
        <v>2.0950000000000002</v>
      </c>
      <c r="B444" s="3"/>
      <c r="C444" s="3">
        <f t="shared" si="9"/>
        <v>2.4775831307100389</v>
      </c>
    </row>
    <row r="445" spans="1:3" x14ac:dyDescent="0.2">
      <c r="A445" s="3">
        <v>2.1</v>
      </c>
      <c r="B445" s="3"/>
      <c r="C445" s="3">
        <f t="shared" si="9"/>
        <v>2.476566129839572</v>
      </c>
    </row>
    <row r="446" spans="1:3" x14ac:dyDescent="0.2">
      <c r="A446" s="3">
        <v>2.105</v>
      </c>
      <c r="B446" s="3"/>
      <c r="C446" s="3">
        <f t="shared" si="9"/>
        <v>2.4755491289691052</v>
      </c>
    </row>
    <row r="447" spans="1:3" x14ac:dyDescent="0.2">
      <c r="A447" s="3">
        <v>2.11</v>
      </c>
      <c r="B447" s="3"/>
      <c r="C447" s="3">
        <f t="shared" si="9"/>
        <v>2.4745321280986383</v>
      </c>
    </row>
    <row r="448" spans="1:3" x14ac:dyDescent="0.2">
      <c r="A448" s="3">
        <v>2.1150000000000002</v>
      </c>
      <c r="B448" s="3"/>
      <c r="C448" s="3">
        <f t="shared" si="9"/>
        <v>2.4735151272281715</v>
      </c>
    </row>
    <row r="449" spans="1:3" x14ac:dyDescent="0.2">
      <c r="A449" s="3">
        <v>2.12</v>
      </c>
      <c r="B449" s="3"/>
      <c r="C449" s="3">
        <f t="shared" si="9"/>
        <v>2.4724981263577042</v>
      </c>
    </row>
    <row r="450" spans="1:3" x14ac:dyDescent="0.2">
      <c r="A450" s="3">
        <v>2.125</v>
      </c>
      <c r="B450" s="3"/>
      <c r="C450" s="3">
        <f t="shared" si="9"/>
        <v>2.4714811254872373</v>
      </c>
    </row>
    <row r="451" spans="1:3" x14ac:dyDescent="0.2">
      <c r="A451" s="3">
        <v>2.13</v>
      </c>
      <c r="B451" s="3"/>
      <c r="C451" s="3">
        <f t="shared" si="9"/>
        <v>2.4704641246167705</v>
      </c>
    </row>
    <row r="452" spans="1:3" x14ac:dyDescent="0.2">
      <c r="A452" s="3">
        <v>2.1349999999999998</v>
      </c>
      <c r="B452" s="3"/>
      <c r="C452" s="3">
        <f t="shared" si="9"/>
        <v>2.4694471237463036</v>
      </c>
    </row>
    <row r="453" spans="1:3" x14ac:dyDescent="0.2">
      <c r="A453" s="3">
        <v>2.14</v>
      </c>
      <c r="B453" s="3"/>
      <c r="C453" s="3">
        <f t="shared" si="9"/>
        <v>2.4684301228758367</v>
      </c>
    </row>
    <row r="454" spans="1:3" x14ac:dyDescent="0.2">
      <c r="A454" s="3">
        <v>2.145</v>
      </c>
      <c r="B454" s="3"/>
      <c r="C454" s="3">
        <f t="shared" si="9"/>
        <v>2.4674131220053699</v>
      </c>
    </row>
    <row r="455" spans="1:3" x14ac:dyDescent="0.2">
      <c r="A455" s="3">
        <v>2.15</v>
      </c>
      <c r="B455" s="3"/>
      <c r="C455" s="3">
        <f t="shared" si="9"/>
        <v>2.466396121134903</v>
      </c>
    </row>
    <row r="456" spans="1:3" x14ac:dyDescent="0.2">
      <c r="A456" s="3">
        <v>2.1549999999999998</v>
      </c>
      <c r="B456" s="3"/>
      <c r="C456" s="3">
        <f t="shared" si="9"/>
        <v>2.4653791202644362</v>
      </c>
    </row>
    <row r="457" spans="1:3" x14ac:dyDescent="0.2">
      <c r="A457" s="3">
        <v>2.16</v>
      </c>
      <c r="B457" s="3"/>
      <c r="C457" s="3">
        <f t="shared" si="9"/>
        <v>2.4643621193939689</v>
      </c>
    </row>
    <row r="458" spans="1:3" x14ac:dyDescent="0.2">
      <c r="A458" s="3">
        <v>2.165</v>
      </c>
      <c r="B458" s="3"/>
      <c r="C458" s="3">
        <f t="shared" si="9"/>
        <v>2.463345118523502</v>
      </c>
    </row>
    <row r="459" spans="1:3" x14ac:dyDescent="0.2">
      <c r="A459" s="3">
        <v>2.17</v>
      </c>
      <c r="B459" s="3"/>
      <c r="C459" s="3">
        <f t="shared" si="9"/>
        <v>2.4623281176530352</v>
      </c>
    </row>
    <row r="460" spans="1:3" x14ac:dyDescent="0.2">
      <c r="A460" s="3">
        <v>2.1749999999999998</v>
      </c>
      <c r="B460" s="3"/>
      <c r="C460" s="3">
        <f t="shared" si="9"/>
        <v>2.4613111167825683</v>
      </c>
    </row>
    <row r="461" spans="1:3" x14ac:dyDescent="0.2">
      <c r="A461" s="3">
        <v>2.1800000000000002</v>
      </c>
      <c r="B461" s="3"/>
      <c r="C461" s="3">
        <f t="shared" si="9"/>
        <v>2.4602941159121015</v>
      </c>
    </row>
    <row r="462" spans="1:3" x14ac:dyDescent="0.2">
      <c r="A462" s="3">
        <v>2.1850000000000001</v>
      </c>
      <c r="B462" s="3"/>
      <c r="C462" s="3">
        <f t="shared" si="9"/>
        <v>2.4592771150416346</v>
      </c>
    </row>
    <row r="463" spans="1:3" x14ac:dyDescent="0.2">
      <c r="A463" s="3">
        <v>2.19</v>
      </c>
      <c r="B463" s="3"/>
      <c r="C463" s="3">
        <f t="shared" si="9"/>
        <v>2.4582601141711673</v>
      </c>
    </row>
    <row r="464" spans="1:3" x14ac:dyDescent="0.2">
      <c r="A464" s="3">
        <v>2.1949999999999998</v>
      </c>
      <c r="B464" s="3"/>
      <c r="C464" s="3">
        <f t="shared" si="9"/>
        <v>2.4572431133007004</v>
      </c>
    </row>
    <row r="465" spans="1:3" x14ac:dyDescent="0.2">
      <c r="A465" s="3">
        <v>2.2000000000000002</v>
      </c>
      <c r="B465" s="3"/>
      <c r="C465" s="3">
        <f t="shared" si="9"/>
        <v>2.4562261124302336</v>
      </c>
    </row>
    <row r="466" spans="1:3" x14ac:dyDescent="0.2">
      <c r="A466" s="3">
        <v>2.2050000000000001</v>
      </c>
      <c r="B466" s="3"/>
      <c r="C466" s="3">
        <f t="shared" si="9"/>
        <v>2.4552091115597667</v>
      </c>
    </row>
    <row r="467" spans="1:3" x14ac:dyDescent="0.2">
      <c r="A467" s="3">
        <v>2.21</v>
      </c>
      <c r="B467" s="3"/>
      <c r="C467" s="3">
        <f t="shared" si="9"/>
        <v>2.4541921106892999</v>
      </c>
    </row>
    <row r="468" spans="1:3" x14ac:dyDescent="0.2">
      <c r="A468" s="3">
        <v>2.2149999999999999</v>
      </c>
      <c r="B468" s="3"/>
      <c r="C468" s="3">
        <f t="shared" si="9"/>
        <v>2.453175109818833</v>
      </c>
    </row>
    <row r="469" spans="1:3" x14ac:dyDescent="0.2">
      <c r="A469" s="3">
        <v>2.2200000000000002</v>
      </c>
      <c r="B469" s="3"/>
      <c r="C469" s="3">
        <f t="shared" si="9"/>
        <v>2.4521581089483662</v>
      </c>
    </row>
    <row r="470" spans="1:3" x14ac:dyDescent="0.2">
      <c r="A470" s="3">
        <v>2.2250000000000001</v>
      </c>
      <c r="B470" s="3"/>
      <c r="C470" s="3">
        <f t="shared" si="9"/>
        <v>2.4511411080778993</v>
      </c>
    </row>
    <row r="471" spans="1:3" x14ac:dyDescent="0.2">
      <c r="A471" s="3">
        <v>2.23</v>
      </c>
      <c r="B471" s="3"/>
      <c r="C471" s="3">
        <f t="shared" si="9"/>
        <v>2.4501241072074325</v>
      </c>
    </row>
    <row r="472" spans="1:3" x14ac:dyDescent="0.2">
      <c r="A472" s="3">
        <v>2.2349999999999999</v>
      </c>
      <c r="B472" s="3"/>
      <c r="C472" s="3">
        <f t="shared" si="9"/>
        <v>2.4491071063369656</v>
      </c>
    </row>
    <row r="473" spans="1:3" x14ac:dyDescent="0.2">
      <c r="A473" s="3">
        <v>2.2400000000000002</v>
      </c>
      <c r="B473" s="3"/>
      <c r="C473" s="3">
        <f t="shared" si="9"/>
        <v>2.4480901054664983</v>
      </c>
    </row>
    <row r="474" spans="1:3" x14ac:dyDescent="0.2">
      <c r="A474" s="3">
        <v>2.2450000000000001</v>
      </c>
      <c r="B474" s="3"/>
      <c r="C474" s="3">
        <f t="shared" si="9"/>
        <v>2.4470731045960314</v>
      </c>
    </row>
    <row r="475" spans="1:3" x14ac:dyDescent="0.2">
      <c r="A475" s="3">
        <v>2.25</v>
      </c>
      <c r="B475" s="3"/>
      <c r="C475" s="3">
        <f t="shared" si="9"/>
        <v>2.4460561037255646</v>
      </c>
    </row>
    <row r="476" spans="1:3" x14ac:dyDescent="0.2">
      <c r="A476" s="3">
        <v>2.2549999999999999</v>
      </c>
      <c r="B476" s="3"/>
      <c r="C476" s="3">
        <f t="shared" ref="C476:C525" si="10">$G$5+LOG10($G$2*EXP(-$G$3*A476)+(1-$G$2)*EXP(-$G$4*A476))</f>
        <v>2.4450391028550977</v>
      </c>
    </row>
    <row r="477" spans="1:3" x14ac:dyDescent="0.2">
      <c r="A477" s="3">
        <v>2.2599999999999998</v>
      </c>
      <c r="B477" s="3"/>
      <c r="C477" s="3">
        <f t="shared" si="10"/>
        <v>2.4440221019846309</v>
      </c>
    </row>
    <row r="478" spans="1:3" x14ac:dyDescent="0.2">
      <c r="A478" s="3">
        <v>2.2650000000000001</v>
      </c>
      <c r="B478" s="3"/>
      <c r="C478" s="3">
        <f t="shared" si="10"/>
        <v>2.443005101114164</v>
      </c>
    </row>
    <row r="479" spans="1:3" x14ac:dyDescent="0.2">
      <c r="A479" s="3">
        <v>2.27</v>
      </c>
      <c r="B479" s="3"/>
      <c r="C479" s="3">
        <f t="shared" si="10"/>
        <v>2.4419881002436972</v>
      </c>
    </row>
    <row r="480" spans="1:3" x14ac:dyDescent="0.2">
      <c r="A480" s="3">
        <v>2.2749999999999999</v>
      </c>
      <c r="B480" s="3"/>
      <c r="C480" s="3">
        <f t="shared" si="10"/>
        <v>2.4409710993732303</v>
      </c>
    </row>
    <row r="481" spans="1:3" x14ac:dyDescent="0.2">
      <c r="A481" s="3">
        <v>2.2799999999999998</v>
      </c>
      <c r="B481" s="3"/>
      <c r="C481" s="3">
        <f t="shared" si="10"/>
        <v>2.4399540985027635</v>
      </c>
    </row>
    <row r="482" spans="1:3" x14ac:dyDescent="0.2">
      <c r="A482" s="3">
        <v>2.2850000000000001</v>
      </c>
      <c r="B482" s="3"/>
      <c r="C482" s="3">
        <f t="shared" si="10"/>
        <v>2.4389370976322962</v>
      </c>
    </row>
    <row r="483" spans="1:3" x14ac:dyDescent="0.2">
      <c r="A483" s="3">
        <v>2.29</v>
      </c>
      <c r="B483" s="3"/>
      <c r="C483" s="3">
        <f t="shared" si="10"/>
        <v>2.4379200967618293</v>
      </c>
    </row>
    <row r="484" spans="1:3" x14ac:dyDescent="0.2">
      <c r="A484" s="3">
        <v>2.2949999999999999</v>
      </c>
      <c r="B484" s="3"/>
      <c r="C484" s="3">
        <f t="shared" si="10"/>
        <v>2.4369030958913624</v>
      </c>
    </row>
    <row r="485" spans="1:3" x14ac:dyDescent="0.2">
      <c r="A485" s="3">
        <v>2.2999999999999998</v>
      </c>
      <c r="B485" s="3"/>
      <c r="C485" s="3">
        <f t="shared" si="10"/>
        <v>2.4358860950208956</v>
      </c>
    </row>
    <row r="486" spans="1:3" x14ac:dyDescent="0.2">
      <c r="A486" s="3">
        <v>2.3050000000000002</v>
      </c>
      <c r="B486" s="3"/>
      <c r="C486" s="3">
        <f t="shared" si="10"/>
        <v>2.4348690941504283</v>
      </c>
    </row>
    <row r="487" spans="1:3" x14ac:dyDescent="0.2">
      <c r="A487" s="3">
        <v>2.31</v>
      </c>
      <c r="B487" s="3"/>
      <c r="C487" s="3">
        <f t="shared" si="10"/>
        <v>2.4338520932799619</v>
      </c>
    </row>
    <row r="488" spans="1:3" x14ac:dyDescent="0.2">
      <c r="A488" s="3">
        <v>2.3149999999999999</v>
      </c>
      <c r="B488" s="3"/>
      <c r="C488" s="3">
        <f t="shared" si="10"/>
        <v>2.4328350924094946</v>
      </c>
    </row>
    <row r="489" spans="1:3" x14ac:dyDescent="0.2">
      <c r="A489" s="3">
        <v>2.3199999999999998</v>
      </c>
      <c r="B489" s="3"/>
      <c r="C489" s="3">
        <f t="shared" si="10"/>
        <v>2.4318180915390282</v>
      </c>
    </row>
    <row r="490" spans="1:3" x14ac:dyDescent="0.2">
      <c r="A490" s="3">
        <v>2.3250000000000002</v>
      </c>
      <c r="B490" s="3"/>
      <c r="C490" s="3">
        <f t="shared" si="10"/>
        <v>2.4308010906685609</v>
      </c>
    </row>
    <row r="491" spans="1:3" x14ac:dyDescent="0.2">
      <c r="A491" s="3">
        <v>2.33</v>
      </c>
      <c r="B491" s="3"/>
      <c r="C491" s="3">
        <f t="shared" si="10"/>
        <v>2.429784089798094</v>
      </c>
    </row>
    <row r="492" spans="1:3" x14ac:dyDescent="0.2">
      <c r="A492" s="3">
        <v>2.335</v>
      </c>
      <c r="B492" s="3"/>
      <c r="C492" s="3">
        <f t="shared" si="10"/>
        <v>2.4287670889276272</v>
      </c>
    </row>
    <row r="493" spans="1:3" x14ac:dyDescent="0.2">
      <c r="A493" s="3">
        <v>2.34</v>
      </c>
      <c r="B493" s="3"/>
      <c r="C493" s="3">
        <f t="shared" si="10"/>
        <v>2.4277500880571603</v>
      </c>
    </row>
    <row r="494" spans="1:3" x14ac:dyDescent="0.2">
      <c r="A494" s="3">
        <v>2.3450000000000002</v>
      </c>
      <c r="B494" s="3"/>
      <c r="C494" s="3">
        <f t="shared" si="10"/>
        <v>2.4267330871866934</v>
      </c>
    </row>
    <row r="495" spans="1:3" x14ac:dyDescent="0.2">
      <c r="A495" s="3">
        <v>2.35</v>
      </c>
      <c r="B495" s="3"/>
      <c r="C495" s="3">
        <f t="shared" si="10"/>
        <v>2.4257160863162266</v>
      </c>
    </row>
    <row r="496" spans="1:3" x14ac:dyDescent="0.2">
      <c r="A496" s="3">
        <v>2.355</v>
      </c>
      <c r="B496" s="3"/>
      <c r="C496" s="3">
        <f t="shared" si="10"/>
        <v>2.4246990854457597</v>
      </c>
    </row>
    <row r="497" spans="1:3" x14ac:dyDescent="0.2">
      <c r="A497" s="3">
        <v>2.36</v>
      </c>
      <c r="B497" s="3"/>
      <c r="C497" s="3">
        <f t="shared" si="10"/>
        <v>2.4236820845752924</v>
      </c>
    </row>
    <row r="498" spans="1:3" x14ac:dyDescent="0.2">
      <c r="A498" s="3">
        <v>2.3650000000000002</v>
      </c>
      <c r="B498" s="3"/>
      <c r="C498" s="3">
        <f t="shared" si="10"/>
        <v>2.4226650837048256</v>
      </c>
    </row>
    <row r="499" spans="1:3" x14ac:dyDescent="0.2">
      <c r="A499" s="3">
        <v>2.37</v>
      </c>
      <c r="B499" s="3"/>
      <c r="C499" s="3">
        <f t="shared" si="10"/>
        <v>2.4216480828343587</v>
      </c>
    </row>
    <row r="500" spans="1:3" x14ac:dyDescent="0.2">
      <c r="A500" s="3">
        <v>2.375</v>
      </c>
      <c r="B500" s="3"/>
      <c r="C500" s="3">
        <f t="shared" si="10"/>
        <v>2.4206310819638919</v>
      </c>
    </row>
    <row r="501" spans="1:3" x14ac:dyDescent="0.2">
      <c r="A501" s="3">
        <v>2.38</v>
      </c>
      <c r="B501" s="3"/>
      <c r="C501" s="3">
        <f t="shared" si="10"/>
        <v>2.419614081093425</v>
      </c>
    </row>
    <row r="502" spans="1:3" x14ac:dyDescent="0.2">
      <c r="A502" s="3">
        <v>2.3849999999999998</v>
      </c>
      <c r="B502" s="3"/>
      <c r="C502" s="3">
        <f t="shared" si="10"/>
        <v>2.4185970802229582</v>
      </c>
    </row>
    <row r="503" spans="1:3" x14ac:dyDescent="0.2">
      <c r="A503" s="3">
        <v>2.39</v>
      </c>
      <c r="B503" s="3"/>
      <c r="C503" s="3">
        <f t="shared" si="10"/>
        <v>2.4175800793524913</v>
      </c>
    </row>
    <row r="504" spans="1:3" x14ac:dyDescent="0.2">
      <c r="A504" s="3">
        <v>2.395</v>
      </c>
      <c r="B504" s="3"/>
      <c r="C504" s="3">
        <f t="shared" si="10"/>
        <v>2.416563078482024</v>
      </c>
    </row>
    <row r="505" spans="1:3" x14ac:dyDescent="0.2">
      <c r="A505" s="3">
        <v>2.4</v>
      </c>
      <c r="B505" s="3"/>
      <c r="C505" s="3">
        <f t="shared" si="10"/>
        <v>2.4155460776115576</v>
      </c>
    </row>
    <row r="506" spans="1:3" x14ac:dyDescent="0.2">
      <c r="A506" s="3">
        <v>2.4049999999999998</v>
      </c>
      <c r="B506" s="3"/>
      <c r="C506" s="3">
        <f t="shared" si="10"/>
        <v>2.4145290767410903</v>
      </c>
    </row>
    <row r="507" spans="1:3" x14ac:dyDescent="0.2">
      <c r="A507" s="3">
        <v>2.41</v>
      </c>
      <c r="B507" s="3"/>
      <c r="C507" s="3">
        <f t="shared" si="10"/>
        <v>2.4135120758706234</v>
      </c>
    </row>
    <row r="508" spans="1:3" x14ac:dyDescent="0.2">
      <c r="A508" s="3">
        <v>2.415</v>
      </c>
      <c r="B508" s="3"/>
      <c r="C508" s="3">
        <f t="shared" si="10"/>
        <v>2.4124950750001566</v>
      </c>
    </row>
    <row r="509" spans="1:3" x14ac:dyDescent="0.2">
      <c r="A509" s="3">
        <v>2.42</v>
      </c>
      <c r="B509" s="3"/>
      <c r="C509" s="3">
        <f t="shared" si="10"/>
        <v>2.4114780741296897</v>
      </c>
    </row>
    <row r="510" spans="1:3" x14ac:dyDescent="0.2">
      <c r="A510" s="3">
        <v>2.4249999999999998</v>
      </c>
      <c r="B510" s="3"/>
      <c r="C510" s="3">
        <f t="shared" si="10"/>
        <v>2.4104610732592229</v>
      </c>
    </row>
    <row r="511" spans="1:3" x14ac:dyDescent="0.2">
      <c r="A511" s="3">
        <v>2.4300000000000002</v>
      </c>
      <c r="B511" s="3"/>
      <c r="C511" s="3">
        <f t="shared" si="10"/>
        <v>2.409444072388756</v>
      </c>
    </row>
    <row r="512" spans="1:3" x14ac:dyDescent="0.2">
      <c r="A512" s="3">
        <v>2.4350000000000001</v>
      </c>
      <c r="B512" s="3"/>
      <c r="C512" s="3">
        <f t="shared" si="10"/>
        <v>2.4084270715182892</v>
      </c>
    </row>
    <row r="513" spans="1:3" x14ac:dyDescent="0.2">
      <c r="A513" s="3">
        <v>2.44</v>
      </c>
      <c r="B513" s="3"/>
      <c r="C513" s="3">
        <f t="shared" si="10"/>
        <v>2.4074100706478219</v>
      </c>
    </row>
    <row r="514" spans="1:3" x14ac:dyDescent="0.2">
      <c r="A514" s="3">
        <v>2.4449999999999998</v>
      </c>
      <c r="B514" s="3"/>
      <c r="C514" s="3">
        <f t="shared" si="10"/>
        <v>2.406393069777355</v>
      </c>
    </row>
    <row r="515" spans="1:3" x14ac:dyDescent="0.2">
      <c r="A515" s="3">
        <v>2.4500000000000002</v>
      </c>
      <c r="B515" s="3"/>
      <c r="C515" s="3">
        <f t="shared" si="10"/>
        <v>2.4053760689068882</v>
      </c>
    </row>
    <row r="516" spans="1:3" x14ac:dyDescent="0.2">
      <c r="A516" s="3">
        <v>2.4550000000000001</v>
      </c>
      <c r="B516" s="3"/>
      <c r="C516" s="3">
        <f t="shared" si="10"/>
        <v>2.4043590680364213</v>
      </c>
    </row>
    <row r="517" spans="1:3" x14ac:dyDescent="0.2">
      <c r="A517" s="3">
        <v>2.46</v>
      </c>
      <c r="B517" s="3"/>
      <c r="C517" s="3">
        <f t="shared" si="10"/>
        <v>2.4033420671659544</v>
      </c>
    </row>
    <row r="518" spans="1:3" x14ac:dyDescent="0.2">
      <c r="A518" s="3">
        <v>2.4649999999999999</v>
      </c>
      <c r="B518" s="3"/>
      <c r="C518" s="3">
        <f t="shared" si="10"/>
        <v>2.4023250662954876</v>
      </c>
    </row>
    <row r="519" spans="1:3" x14ac:dyDescent="0.2">
      <c r="A519" s="3">
        <v>2.4700000000000002</v>
      </c>
      <c r="B519" s="3"/>
      <c r="C519" s="3">
        <f t="shared" si="10"/>
        <v>2.4013080654250207</v>
      </c>
    </row>
    <row r="520" spans="1:3" x14ac:dyDescent="0.2">
      <c r="A520" s="3">
        <v>2.4750000000000001</v>
      </c>
      <c r="B520" s="3"/>
      <c r="C520" s="3">
        <f t="shared" si="10"/>
        <v>2.4002910645545539</v>
      </c>
    </row>
    <row r="521" spans="1:3" x14ac:dyDescent="0.2">
      <c r="A521" s="3">
        <v>2.48</v>
      </c>
      <c r="B521" s="3"/>
      <c r="C521" s="3">
        <f t="shared" si="10"/>
        <v>2.3992740636840866</v>
      </c>
    </row>
    <row r="522" spans="1:3" x14ac:dyDescent="0.2">
      <c r="A522" s="3">
        <v>2.4849999999999999</v>
      </c>
      <c r="B522" s="3"/>
      <c r="C522" s="3">
        <f t="shared" si="10"/>
        <v>2.3982570628136197</v>
      </c>
    </row>
    <row r="523" spans="1:3" x14ac:dyDescent="0.2">
      <c r="A523" s="3">
        <v>2.4900000000000002</v>
      </c>
      <c r="B523" s="3"/>
      <c r="C523" s="3">
        <f t="shared" si="10"/>
        <v>2.3972400619431529</v>
      </c>
    </row>
    <row r="524" spans="1:3" x14ac:dyDescent="0.2">
      <c r="A524" s="3">
        <v>2.4950000000000001</v>
      </c>
      <c r="B524" s="3"/>
      <c r="C524" s="3">
        <f t="shared" si="10"/>
        <v>2.396223061072686</v>
      </c>
    </row>
    <row r="525" spans="1:3" x14ac:dyDescent="0.2">
      <c r="A525" s="3">
        <v>2.5</v>
      </c>
      <c r="B525" s="3"/>
      <c r="C525" s="3">
        <f t="shared" si="10"/>
        <v>2.3952060602022192</v>
      </c>
    </row>
    <row r="526" spans="1:3" x14ac:dyDescent="0.2">
      <c r="A526" s="3"/>
      <c r="B526" s="3"/>
      <c r="C526" s="3"/>
    </row>
    <row r="527" spans="1:3" x14ac:dyDescent="0.2">
      <c r="A527" s="3"/>
      <c r="B527" s="3"/>
      <c r="C527" s="3"/>
    </row>
    <row r="528" spans="1:3" x14ac:dyDescent="0.2">
      <c r="A528" s="3"/>
      <c r="B528" s="3"/>
      <c r="C528" s="3"/>
    </row>
    <row r="529" spans="1:3" x14ac:dyDescent="0.2">
      <c r="A529" s="3"/>
      <c r="B529" s="3"/>
      <c r="C529" s="3"/>
    </row>
    <row r="530" spans="1:3" x14ac:dyDescent="0.2">
      <c r="A530" s="3"/>
      <c r="B530" s="3"/>
      <c r="C530" s="3"/>
    </row>
    <row r="531" spans="1:3" x14ac:dyDescent="0.2">
      <c r="A531" s="3"/>
      <c r="B531" s="3"/>
      <c r="C531" s="3"/>
    </row>
    <row r="532" spans="1:3" x14ac:dyDescent="0.2">
      <c r="A532" s="3"/>
      <c r="B532" s="3"/>
      <c r="C532" s="3"/>
    </row>
    <row r="533" spans="1:3" x14ac:dyDescent="0.2">
      <c r="A533" s="3"/>
      <c r="B533" s="3"/>
      <c r="C533" s="3"/>
    </row>
    <row r="534" spans="1:3" x14ac:dyDescent="0.2">
      <c r="A534" s="3"/>
      <c r="B534" s="3"/>
      <c r="C534" s="3"/>
    </row>
    <row r="535" spans="1:3" x14ac:dyDescent="0.2">
      <c r="A535" s="3"/>
      <c r="B535" s="3"/>
      <c r="C535" s="3"/>
    </row>
    <row r="536" spans="1:3" x14ac:dyDescent="0.2">
      <c r="A536" s="3"/>
      <c r="B536" s="3"/>
      <c r="C536" s="3"/>
    </row>
    <row r="537" spans="1:3" x14ac:dyDescent="0.2">
      <c r="A537" s="3"/>
      <c r="B537" s="3"/>
      <c r="C537" s="3"/>
    </row>
    <row r="538" spans="1:3" x14ac:dyDescent="0.2">
      <c r="A538" s="3"/>
      <c r="B538" s="3"/>
      <c r="C538" s="3"/>
    </row>
    <row r="539" spans="1:3" x14ac:dyDescent="0.2">
      <c r="A539" s="3"/>
      <c r="B539" s="3"/>
      <c r="C539" s="3"/>
    </row>
    <row r="540" spans="1:3" x14ac:dyDescent="0.2">
      <c r="A540" s="3"/>
      <c r="B540" s="3"/>
      <c r="C540" s="3"/>
    </row>
    <row r="541" spans="1:3" x14ac:dyDescent="0.2">
      <c r="A541" s="3"/>
      <c r="B541" s="3"/>
      <c r="C541" s="3"/>
    </row>
    <row r="542" spans="1:3" x14ac:dyDescent="0.2">
      <c r="A542" s="3"/>
      <c r="B542" s="3"/>
      <c r="C542" s="3"/>
    </row>
    <row r="543" spans="1:3" x14ac:dyDescent="0.2">
      <c r="A543" s="3"/>
      <c r="B543" s="3"/>
      <c r="C543" s="3"/>
    </row>
    <row r="544" spans="1:3" x14ac:dyDescent="0.2">
      <c r="A544" s="3"/>
      <c r="B544" s="3"/>
      <c r="C544" s="3"/>
    </row>
    <row r="545" spans="1:3" x14ac:dyDescent="0.2">
      <c r="A545" s="3"/>
      <c r="B545" s="3"/>
      <c r="C545" s="3"/>
    </row>
    <row r="546" spans="1:3" x14ac:dyDescent="0.2">
      <c r="A546" s="3"/>
      <c r="B546" s="3"/>
      <c r="C546" s="3"/>
    </row>
    <row r="547" spans="1:3" x14ac:dyDescent="0.2">
      <c r="A547" s="3"/>
      <c r="B547" s="3"/>
      <c r="C547" s="3"/>
    </row>
    <row r="548" spans="1:3" x14ac:dyDescent="0.2">
      <c r="A548" s="3"/>
      <c r="B548" s="3"/>
      <c r="C548" s="3"/>
    </row>
    <row r="549" spans="1:3" x14ac:dyDescent="0.2">
      <c r="A549" s="3"/>
      <c r="B549" s="3"/>
      <c r="C549" s="3"/>
    </row>
    <row r="550" spans="1:3" x14ac:dyDescent="0.2">
      <c r="A550" s="3"/>
      <c r="B550" s="3"/>
      <c r="C550" s="3"/>
    </row>
    <row r="551" spans="1:3" x14ac:dyDescent="0.2">
      <c r="A551" s="3"/>
      <c r="B551" s="3"/>
      <c r="C551" s="3"/>
    </row>
    <row r="552" spans="1:3" x14ac:dyDescent="0.2">
      <c r="A552" s="3"/>
      <c r="B552" s="3"/>
      <c r="C552" s="3"/>
    </row>
    <row r="553" spans="1:3" x14ac:dyDescent="0.2">
      <c r="A553" s="3"/>
      <c r="B553" s="3"/>
      <c r="C553" s="3"/>
    </row>
    <row r="554" spans="1:3" x14ac:dyDescent="0.2">
      <c r="A554" s="3"/>
      <c r="B554" s="3"/>
      <c r="C554" s="3"/>
    </row>
    <row r="555" spans="1:3" x14ac:dyDescent="0.2">
      <c r="A555" s="3"/>
      <c r="B555" s="3"/>
      <c r="C555" s="3"/>
    </row>
    <row r="556" spans="1:3" x14ac:dyDescent="0.2">
      <c r="A556" s="3"/>
      <c r="B556" s="3"/>
      <c r="C556" s="3"/>
    </row>
    <row r="557" spans="1:3" x14ac:dyDescent="0.2">
      <c r="A557" s="3"/>
      <c r="B557" s="3"/>
      <c r="C557" s="3"/>
    </row>
    <row r="558" spans="1:3" x14ac:dyDescent="0.2">
      <c r="A558" s="3"/>
      <c r="B558" s="3"/>
      <c r="C558" s="3"/>
    </row>
    <row r="559" spans="1:3" x14ac:dyDescent="0.2">
      <c r="A559" s="3"/>
      <c r="B559" s="3"/>
      <c r="C559" s="3"/>
    </row>
    <row r="560" spans="1:3" x14ac:dyDescent="0.2">
      <c r="A560" s="3"/>
      <c r="B560" s="3"/>
      <c r="C560" s="3"/>
    </row>
    <row r="561" spans="1:3" x14ac:dyDescent="0.2">
      <c r="A561" s="3"/>
      <c r="B561" s="3"/>
      <c r="C561" s="3"/>
    </row>
    <row r="562" spans="1:3" x14ac:dyDescent="0.2">
      <c r="A562" s="3"/>
      <c r="B562" s="3"/>
      <c r="C562" s="3"/>
    </row>
    <row r="563" spans="1:3" x14ac:dyDescent="0.2">
      <c r="A563" s="3"/>
      <c r="B563" s="3"/>
      <c r="C563" s="3"/>
    </row>
    <row r="564" spans="1:3" x14ac:dyDescent="0.2">
      <c r="A564" s="3"/>
      <c r="B564" s="3"/>
      <c r="C564" s="3"/>
    </row>
    <row r="565" spans="1:3" x14ac:dyDescent="0.2">
      <c r="A565" s="3"/>
      <c r="B565" s="3"/>
      <c r="C565" s="3"/>
    </row>
    <row r="566" spans="1:3" x14ac:dyDescent="0.2">
      <c r="A566" s="3"/>
      <c r="B566" s="3"/>
      <c r="C566" s="3"/>
    </row>
    <row r="567" spans="1:3" x14ac:dyDescent="0.2">
      <c r="A567" s="3"/>
      <c r="B567" s="3"/>
      <c r="C567" s="3"/>
    </row>
    <row r="568" spans="1:3" x14ac:dyDescent="0.2">
      <c r="A568" s="3"/>
      <c r="B568" s="3"/>
      <c r="C568" s="3"/>
    </row>
    <row r="569" spans="1:3" x14ac:dyDescent="0.2">
      <c r="A569" s="3"/>
      <c r="B569" s="3"/>
      <c r="C569" s="3"/>
    </row>
    <row r="570" spans="1:3" x14ac:dyDescent="0.2">
      <c r="A570" s="3"/>
      <c r="B570" s="3"/>
      <c r="C570" s="3"/>
    </row>
    <row r="571" spans="1:3" x14ac:dyDescent="0.2">
      <c r="A571" s="3"/>
      <c r="B571" s="3"/>
      <c r="C571" s="3"/>
    </row>
    <row r="572" spans="1:3" x14ac:dyDescent="0.2">
      <c r="A572" s="3"/>
      <c r="B572" s="3"/>
      <c r="C572" s="3"/>
    </row>
    <row r="573" spans="1:3" x14ac:dyDescent="0.2">
      <c r="A573" s="3"/>
      <c r="B573" s="3"/>
      <c r="C573" s="3"/>
    </row>
    <row r="574" spans="1:3" x14ac:dyDescent="0.2">
      <c r="A574" s="3"/>
      <c r="B574" s="3"/>
      <c r="C574" s="3"/>
    </row>
    <row r="575" spans="1:3" x14ac:dyDescent="0.2">
      <c r="A575" s="3"/>
      <c r="B575" s="3"/>
      <c r="C575" s="3"/>
    </row>
    <row r="576" spans="1:3" x14ac:dyDescent="0.2">
      <c r="A576" s="3"/>
      <c r="B576" s="3"/>
      <c r="C576" s="3"/>
    </row>
    <row r="577" spans="1:3" x14ac:dyDescent="0.2">
      <c r="A577" s="3"/>
      <c r="B577" s="3"/>
      <c r="C577" s="3"/>
    </row>
    <row r="578" spans="1:3" x14ac:dyDescent="0.2">
      <c r="A578" s="3"/>
      <c r="B578" s="3"/>
      <c r="C578" s="3"/>
    </row>
    <row r="579" spans="1:3" x14ac:dyDescent="0.2">
      <c r="A579" s="3"/>
      <c r="B579" s="3"/>
      <c r="C579" s="3"/>
    </row>
    <row r="580" spans="1:3" x14ac:dyDescent="0.2">
      <c r="A580" s="3"/>
      <c r="B580" s="3"/>
      <c r="C580" s="3"/>
    </row>
    <row r="581" spans="1:3" x14ac:dyDescent="0.2">
      <c r="A581" s="3"/>
      <c r="B581" s="3"/>
      <c r="C581" s="3"/>
    </row>
    <row r="582" spans="1:3" x14ac:dyDescent="0.2">
      <c r="A582" s="3"/>
      <c r="B582" s="3"/>
      <c r="C582" s="3"/>
    </row>
    <row r="583" spans="1:3" x14ac:dyDescent="0.2">
      <c r="A583" s="3"/>
      <c r="B583" s="3"/>
      <c r="C583" s="3"/>
    </row>
    <row r="584" spans="1:3" x14ac:dyDescent="0.2">
      <c r="A584" s="3"/>
      <c r="B584" s="3"/>
      <c r="C584" s="3"/>
    </row>
    <row r="585" spans="1:3" x14ac:dyDescent="0.2">
      <c r="A585" s="3"/>
      <c r="B585" s="3"/>
      <c r="C585" s="3"/>
    </row>
    <row r="586" spans="1:3" x14ac:dyDescent="0.2">
      <c r="A586" s="3"/>
      <c r="B586" s="3"/>
      <c r="C586" s="3"/>
    </row>
    <row r="587" spans="1:3" x14ac:dyDescent="0.2">
      <c r="A587" s="3"/>
      <c r="B587" s="3"/>
      <c r="C587" s="3"/>
    </row>
    <row r="588" spans="1:3" x14ac:dyDescent="0.2">
      <c r="A588" s="3"/>
      <c r="B588" s="3"/>
      <c r="C588" s="3"/>
    </row>
    <row r="589" spans="1:3" x14ac:dyDescent="0.2">
      <c r="A589" s="3"/>
      <c r="B589" s="3"/>
      <c r="C589" s="3"/>
    </row>
    <row r="590" spans="1:3" x14ac:dyDescent="0.2">
      <c r="A590" s="3"/>
      <c r="B590" s="3"/>
      <c r="C590" s="3"/>
    </row>
    <row r="591" spans="1:3" x14ac:dyDescent="0.2">
      <c r="A591" s="3"/>
      <c r="B591" s="3"/>
      <c r="C591" s="3"/>
    </row>
  </sheetData>
  <mergeCells count="1">
    <mergeCell ref="F12:L1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7"/>
  <sheetViews>
    <sheetView zoomScale="80" zoomScaleNormal="80" workbookViewId="0">
      <selection sqref="A1:F21"/>
    </sheetView>
  </sheetViews>
  <sheetFormatPr defaultRowHeight="12.75" x14ac:dyDescent="0.2"/>
  <cols>
    <col min="1" max="2" width="9.140625" style="9"/>
    <col min="3" max="3" width="10.140625" style="9" bestFit="1" customWidth="1"/>
    <col min="4" max="4" width="12.28515625" style="9" bestFit="1" customWidth="1"/>
    <col min="5" max="5" width="11.42578125" style="9" bestFit="1" customWidth="1"/>
    <col min="6" max="16384" width="9.140625" style="9"/>
  </cols>
  <sheetData>
    <row r="1" spans="1:15" x14ac:dyDescent="0.2">
      <c r="A1" s="9" t="s">
        <v>3</v>
      </c>
      <c r="B1" s="9" t="s">
        <v>4</v>
      </c>
      <c r="C1" s="19" t="s">
        <v>38</v>
      </c>
      <c r="D1" s="19" t="s">
        <v>43</v>
      </c>
      <c r="E1" s="9" t="s">
        <v>6</v>
      </c>
      <c r="F1" s="9" t="s">
        <v>5</v>
      </c>
    </row>
    <row r="2" spans="1:15" x14ac:dyDescent="0.2">
      <c r="A2" s="9">
        <v>13136</v>
      </c>
      <c r="B2" s="9" t="s">
        <v>0</v>
      </c>
      <c r="C2" s="19" t="s">
        <v>40</v>
      </c>
      <c r="D2" s="19" t="s">
        <v>41</v>
      </c>
      <c r="E2" s="7">
        <v>0</v>
      </c>
      <c r="F2" s="17">
        <f>LOG10(2.3*10^5)</f>
        <v>5.3617278360175931</v>
      </c>
      <c r="I2" s="17"/>
      <c r="J2" s="17"/>
      <c r="O2" s="17"/>
    </row>
    <row r="3" spans="1:15" x14ac:dyDescent="0.2">
      <c r="A3" s="9">
        <v>13136</v>
      </c>
      <c r="B3" s="9" t="s">
        <v>0</v>
      </c>
      <c r="C3" s="19" t="s">
        <v>40</v>
      </c>
      <c r="D3" s="19" t="s">
        <v>41</v>
      </c>
      <c r="E3" s="7">
        <v>0.25</v>
      </c>
      <c r="F3" s="17">
        <f>LOG10(6.3*10^3)</f>
        <v>3.7993405494535817</v>
      </c>
      <c r="I3" s="17"/>
      <c r="J3" s="17"/>
      <c r="O3" s="17"/>
    </row>
    <row r="4" spans="1:15" x14ac:dyDescent="0.2">
      <c r="A4" s="9">
        <v>13136</v>
      </c>
      <c r="B4" s="9" t="s">
        <v>0</v>
      </c>
      <c r="C4" s="19" t="s">
        <v>40</v>
      </c>
      <c r="D4" s="19" t="s">
        <v>41</v>
      </c>
      <c r="E4" s="7">
        <v>0.5</v>
      </c>
      <c r="F4" s="17">
        <f>LOG10(5.5*10^2)</f>
        <v>2.7403626894942437</v>
      </c>
      <c r="I4" s="17"/>
      <c r="J4" s="17"/>
      <c r="O4" s="17"/>
    </row>
    <row r="5" spans="1:15" x14ac:dyDescent="0.2">
      <c r="A5" s="9">
        <v>13136</v>
      </c>
      <c r="B5" s="9" t="s">
        <v>0</v>
      </c>
      <c r="C5" s="19" t="s">
        <v>40</v>
      </c>
      <c r="D5" s="19" t="s">
        <v>41</v>
      </c>
      <c r="E5" s="7">
        <v>1</v>
      </c>
      <c r="F5" s="17">
        <f>LOG10(5.35*10^2)</f>
        <v>2.7283537820212285</v>
      </c>
      <c r="I5" s="17"/>
      <c r="J5" s="17"/>
      <c r="O5" s="17"/>
    </row>
    <row r="6" spans="1:15" x14ac:dyDescent="0.2">
      <c r="A6" s="9">
        <v>13136</v>
      </c>
      <c r="B6" s="9" t="s">
        <v>0</v>
      </c>
      <c r="C6" s="19" t="s">
        <v>40</v>
      </c>
      <c r="D6" s="19" t="s">
        <v>41</v>
      </c>
      <c r="E6" s="7">
        <v>1.5</v>
      </c>
      <c r="F6" s="17">
        <f>LOG10(6.65*10^2)</f>
        <v>2.8228216453031045</v>
      </c>
    </row>
    <row r="7" spans="1:15" x14ac:dyDescent="0.2">
      <c r="A7" s="9">
        <v>13136</v>
      </c>
      <c r="B7" s="9" t="s">
        <v>0</v>
      </c>
      <c r="C7" s="19" t="s">
        <v>40</v>
      </c>
      <c r="D7" s="19" t="s">
        <v>41</v>
      </c>
      <c r="E7" s="7">
        <v>2.5</v>
      </c>
      <c r="F7" s="17">
        <f>LOG10(2.5*10^2)</f>
        <v>2.3979400086720375</v>
      </c>
    </row>
    <row r="8" spans="1:15" x14ac:dyDescent="0.2">
      <c r="A8" s="9">
        <v>13136</v>
      </c>
      <c r="B8" s="9" t="s">
        <v>1</v>
      </c>
      <c r="C8" s="19" t="s">
        <v>40</v>
      </c>
      <c r="D8" s="19" t="s">
        <v>41</v>
      </c>
      <c r="E8" s="7">
        <v>0</v>
      </c>
      <c r="F8" s="17">
        <f>LOG10(8*10^5)</f>
        <v>5.9030899869919438</v>
      </c>
    </row>
    <row r="9" spans="1:15" x14ac:dyDescent="0.2">
      <c r="A9" s="9">
        <v>13136</v>
      </c>
      <c r="B9" s="9" t="s">
        <v>1</v>
      </c>
      <c r="C9" s="19" t="s">
        <v>40</v>
      </c>
      <c r="D9" s="19" t="s">
        <v>41</v>
      </c>
      <c r="E9" s="7">
        <v>0.25</v>
      </c>
      <c r="F9" s="17">
        <f>LOG10(9*10^2)</f>
        <v>2.9542425094393248</v>
      </c>
    </row>
    <row r="10" spans="1:15" x14ac:dyDescent="0.2">
      <c r="A10" s="9">
        <v>13136</v>
      </c>
      <c r="B10" s="9" t="s">
        <v>1</v>
      </c>
      <c r="C10" s="19" t="s">
        <v>40</v>
      </c>
      <c r="D10" s="19" t="s">
        <v>41</v>
      </c>
      <c r="E10" s="7">
        <v>0.5</v>
      </c>
      <c r="F10" s="17">
        <f>LOG10(4.85*10^2)</f>
        <v>2.6857417386022635</v>
      </c>
    </row>
    <row r="11" spans="1:15" x14ac:dyDescent="0.2">
      <c r="A11" s="9">
        <v>13136</v>
      </c>
      <c r="B11" s="9" t="s">
        <v>1</v>
      </c>
      <c r="C11" s="19" t="s">
        <v>40</v>
      </c>
      <c r="D11" s="19" t="s">
        <v>41</v>
      </c>
      <c r="E11" s="7">
        <v>1</v>
      </c>
      <c r="F11" s="17">
        <f>LOG10(7.15*10^2)</f>
        <v>2.8543060418010806</v>
      </c>
    </row>
    <row r="12" spans="1:15" x14ac:dyDescent="0.2">
      <c r="A12" s="9">
        <v>13136</v>
      </c>
      <c r="B12" s="9" t="s">
        <v>1</v>
      </c>
      <c r="C12" s="19" t="s">
        <v>40</v>
      </c>
      <c r="D12" s="19" t="s">
        <v>41</v>
      </c>
      <c r="E12" s="7">
        <v>1.5</v>
      </c>
      <c r="F12" s="17">
        <f>LOG10(4*10^2)</f>
        <v>2.6020599913279625</v>
      </c>
    </row>
    <row r="13" spans="1:15" x14ac:dyDescent="0.2">
      <c r="A13" s="9">
        <v>13136</v>
      </c>
      <c r="B13" s="9" t="s">
        <v>1</v>
      </c>
      <c r="C13" s="19" t="s">
        <v>40</v>
      </c>
      <c r="D13" s="19" t="s">
        <v>41</v>
      </c>
      <c r="E13" s="7">
        <v>2</v>
      </c>
      <c r="F13" s="17">
        <f>LOG10(1.15*10^3)</f>
        <v>3.0606978403536118</v>
      </c>
    </row>
    <row r="14" spans="1:15" x14ac:dyDescent="0.2">
      <c r="A14" s="9">
        <v>13136</v>
      </c>
      <c r="B14" s="9" t="s">
        <v>1</v>
      </c>
      <c r="C14" s="19" t="s">
        <v>40</v>
      </c>
      <c r="D14" s="19" t="s">
        <v>41</v>
      </c>
      <c r="E14" s="7">
        <v>2.5</v>
      </c>
      <c r="F14" s="17">
        <f>LOG10(0.5*10^2)</f>
        <v>1.6989700043360187</v>
      </c>
    </row>
    <row r="15" spans="1:15" x14ac:dyDescent="0.2">
      <c r="A15" s="9">
        <v>13136</v>
      </c>
      <c r="B15" s="9" t="s">
        <v>2</v>
      </c>
      <c r="C15" s="19" t="s">
        <v>40</v>
      </c>
      <c r="D15" s="19" t="s">
        <v>41</v>
      </c>
      <c r="E15" s="7">
        <v>0</v>
      </c>
      <c r="F15" s="17">
        <f>LOG10(2.1*10^5)</f>
        <v>5.3222192947339195</v>
      </c>
    </row>
    <row r="16" spans="1:15" x14ac:dyDescent="0.2">
      <c r="A16" s="9">
        <v>13136</v>
      </c>
      <c r="B16" s="9" t="s">
        <v>2</v>
      </c>
      <c r="C16" s="19" t="s">
        <v>40</v>
      </c>
      <c r="D16" s="19" t="s">
        <v>41</v>
      </c>
      <c r="E16" s="7">
        <v>0.25</v>
      </c>
      <c r="F16" s="17">
        <f>LOG10(4.3*10^3)</f>
        <v>3.6334684555795866</v>
      </c>
    </row>
    <row r="17" spans="1:6" x14ac:dyDescent="0.2">
      <c r="A17" s="9">
        <v>13136</v>
      </c>
      <c r="B17" s="9" t="s">
        <v>2</v>
      </c>
      <c r="C17" s="19" t="s">
        <v>40</v>
      </c>
      <c r="D17" s="19" t="s">
        <v>41</v>
      </c>
      <c r="E17" s="7">
        <v>0.5</v>
      </c>
      <c r="F17" s="17">
        <f>LOG10(3.35*10^2)</f>
        <v>2.5250448070368452</v>
      </c>
    </row>
    <row r="18" spans="1:6" x14ac:dyDescent="0.2">
      <c r="A18" s="9">
        <v>13136</v>
      </c>
      <c r="B18" s="9" t="s">
        <v>2</v>
      </c>
      <c r="C18" s="19" t="s">
        <v>40</v>
      </c>
      <c r="D18" s="19" t="s">
        <v>41</v>
      </c>
      <c r="E18" s="7">
        <v>1</v>
      </c>
      <c r="F18" s="17">
        <f>LOG10(6.15*10^2)</f>
        <v>2.7888751157754168</v>
      </c>
    </row>
    <row r="19" spans="1:6" x14ac:dyDescent="0.2">
      <c r="A19" s="9">
        <v>13136</v>
      </c>
      <c r="B19" s="9" t="s">
        <v>2</v>
      </c>
      <c r="C19" s="19" t="s">
        <v>40</v>
      </c>
      <c r="D19" s="19" t="s">
        <v>41</v>
      </c>
      <c r="E19" s="7">
        <v>1.5</v>
      </c>
      <c r="F19" s="17">
        <f>LOG10(5.65*10^2)</f>
        <v>2.7520484478194387</v>
      </c>
    </row>
    <row r="20" spans="1:6" x14ac:dyDescent="0.2">
      <c r="A20" s="9">
        <v>13136</v>
      </c>
      <c r="B20" s="9" t="s">
        <v>2</v>
      </c>
      <c r="C20" s="19" t="s">
        <v>40</v>
      </c>
      <c r="D20" s="19" t="s">
        <v>41</v>
      </c>
      <c r="E20" s="7">
        <v>2</v>
      </c>
      <c r="F20" s="17">
        <f>LOG10(1.65*10^2)</f>
        <v>2.2174839442139063</v>
      </c>
    </row>
    <row r="21" spans="1:6" x14ac:dyDescent="0.2">
      <c r="A21" s="9">
        <v>13136</v>
      </c>
      <c r="B21" s="9" t="s">
        <v>2</v>
      </c>
      <c r="C21" s="19" t="s">
        <v>40</v>
      </c>
      <c r="D21" s="19" t="s">
        <v>41</v>
      </c>
      <c r="E21" s="7">
        <v>2.5</v>
      </c>
      <c r="F21" s="17">
        <f>LOG10(4.15*10^2)</f>
        <v>2.6180480967120929</v>
      </c>
    </row>
    <row r="23" spans="1:6" x14ac:dyDescent="0.2">
      <c r="A23" s="17"/>
      <c r="B23" s="17"/>
      <c r="C23" s="17"/>
      <c r="D23" s="17"/>
      <c r="E23" s="17"/>
    </row>
    <row r="24" spans="1:6" x14ac:dyDescent="0.2">
      <c r="A24" s="17"/>
      <c r="B24" s="17"/>
      <c r="C24" s="17"/>
      <c r="D24" s="17"/>
      <c r="E24" s="17"/>
    </row>
    <row r="25" spans="1:6" x14ac:dyDescent="0.2">
      <c r="A25" s="17"/>
      <c r="B25" s="17"/>
      <c r="C25" s="17"/>
      <c r="D25" s="17"/>
      <c r="E25" s="17"/>
    </row>
    <row r="26" spans="1:6" x14ac:dyDescent="0.2">
      <c r="A26" s="17"/>
      <c r="B26" s="17"/>
      <c r="C26" s="17"/>
      <c r="D26" s="17"/>
      <c r="E26" s="17"/>
    </row>
    <row r="27" spans="1:6" x14ac:dyDescent="0.2">
      <c r="A27" s="17"/>
      <c r="B27" s="17"/>
      <c r="C27" s="17"/>
      <c r="D27" s="17"/>
      <c r="E27" s="17"/>
    </row>
    <row r="28" spans="1:6" x14ac:dyDescent="0.2">
      <c r="A28" s="17"/>
      <c r="B28" s="17"/>
      <c r="C28" s="17"/>
      <c r="D28" s="17"/>
      <c r="E28" s="17"/>
    </row>
    <row r="29" spans="1:6" x14ac:dyDescent="0.2">
      <c r="A29" s="17"/>
      <c r="B29" s="17"/>
      <c r="C29" s="17"/>
      <c r="D29" s="17"/>
      <c r="E29" s="17"/>
    </row>
    <row r="30" spans="1:6" x14ac:dyDescent="0.2">
      <c r="A30" s="17"/>
      <c r="B30" s="17"/>
      <c r="C30" s="17"/>
      <c r="D30" s="17"/>
      <c r="E30" s="17"/>
    </row>
    <row r="31" spans="1:6" x14ac:dyDescent="0.2">
      <c r="A31" s="17"/>
      <c r="B31" s="17"/>
      <c r="C31" s="17"/>
      <c r="D31" s="17"/>
      <c r="E31" s="17"/>
    </row>
    <row r="32" spans="1:6" x14ac:dyDescent="0.2">
      <c r="A32" s="17"/>
      <c r="B32" s="17"/>
      <c r="C32" s="17"/>
      <c r="D32" s="17"/>
      <c r="E32" s="17"/>
    </row>
    <row r="33" spans="1:5" x14ac:dyDescent="0.2">
      <c r="A33" s="17"/>
      <c r="B33" s="17"/>
      <c r="C33" s="17"/>
      <c r="D33" s="17"/>
      <c r="E33" s="17"/>
    </row>
    <row r="34" spans="1:5" x14ac:dyDescent="0.2">
      <c r="A34" s="17"/>
      <c r="B34" s="17"/>
      <c r="C34" s="17"/>
      <c r="D34" s="17"/>
      <c r="E34" s="17"/>
    </row>
    <row r="35" spans="1:5" x14ac:dyDescent="0.2">
      <c r="A35" s="17"/>
      <c r="B35" s="17"/>
      <c r="C35" s="17"/>
      <c r="D35" s="17"/>
      <c r="E35" s="17"/>
    </row>
    <row r="36" spans="1:5" x14ac:dyDescent="0.2">
      <c r="A36" s="17"/>
      <c r="B36" s="17"/>
      <c r="C36" s="17"/>
      <c r="D36" s="17"/>
      <c r="E36" s="17"/>
    </row>
    <row r="37" spans="1:5" x14ac:dyDescent="0.2">
      <c r="A37" s="17"/>
      <c r="B37" s="17"/>
      <c r="C37" s="17"/>
      <c r="D37" s="17"/>
      <c r="E37" s="3"/>
    </row>
    <row r="38" spans="1:5" x14ac:dyDescent="0.2">
      <c r="A38" s="17"/>
      <c r="B38" s="17"/>
      <c r="C38" s="17"/>
      <c r="D38" s="17"/>
      <c r="E38" s="17"/>
    </row>
    <row r="39" spans="1:5" x14ac:dyDescent="0.2">
      <c r="A39" s="17"/>
      <c r="B39" s="17"/>
      <c r="C39" s="17"/>
      <c r="D39" s="17"/>
      <c r="E39" s="17"/>
    </row>
    <row r="40" spans="1:5" x14ac:dyDescent="0.2">
      <c r="A40" s="17"/>
      <c r="B40" s="17"/>
      <c r="C40" s="17"/>
      <c r="D40" s="17"/>
      <c r="E40" s="17"/>
    </row>
    <row r="41" spans="1:5" x14ac:dyDescent="0.2">
      <c r="A41" s="17"/>
      <c r="B41" s="17"/>
      <c r="C41" s="17"/>
      <c r="D41" s="17"/>
      <c r="E41" s="17"/>
    </row>
    <row r="42" spans="1:5" x14ac:dyDescent="0.2">
      <c r="A42" s="17"/>
      <c r="B42" s="17"/>
      <c r="C42" s="17"/>
      <c r="D42" s="17"/>
      <c r="E42" s="17"/>
    </row>
    <row r="43" spans="1:5" x14ac:dyDescent="0.2">
      <c r="A43" s="17"/>
      <c r="B43" s="17"/>
      <c r="C43" s="17"/>
      <c r="D43" s="17"/>
      <c r="E43" s="17"/>
    </row>
    <row r="44" spans="1:5" x14ac:dyDescent="0.2">
      <c r="A44" s="17"/>
      <c r="B44" s="17"/>
      <c r="C44" s="17"/>
      <c r="D44" s="17"/>
      <c r="E44" s="17"/>
    </row>
    <row r="45" spans="1:5" x14ac:dyDescent="0.2">
      <c r="A45" s="17"/>
      <c r="B45" s="17"/>
      <c r="C45" s="17"/>
      <c r="D45" s="17"/>
      <c r="E45" s="17"/>
    </row>
    <row r="46" spans="1:5" x14ac:dyDescent="0.2">
      <c r="A46" s="17"/>
      <c r="B46" s="17"/>
      <c r="C46" s="17"/>
      <c r="D46" s="17"/>
      <c r="E46" s="17"/>
    </row>
    <row r="47" spans="1:5" x14ac:dyDescent="0.2">
      <c r="A47" s="17"/>
      <c r="B47" s="17"/>
      <c r="C47" s="17"/>
      <c r="D47" s="17"/>
      <c r="E47" s="17"/>
    </row>
    <row r="48" spans="1:5" x14ac:dyDescent="0.2">
      <c r="A48" s="17"/>
      <c r="B48" s="17"/>
      <c r="C48" s="17"/>
      <c r="D48" s="17"/>
      <c r="E48" s="17"/>
    </row>
    <row r="49" spans="1:5" x14ac:dyDescent="0.2">
      <c r="A49" s="17"/>
      <c r="B49" s="17"/>
      <c r="C49" s="17"/>
      <c r="D49" s="17"/>
      <c r="E49" s="17"/>
    </row>
    <row r="50" spans="1:5" x14ac:dyDescent="0.2">
      <c r="A50" s="17"/>
      <c r="B50" s="17"/>
      <c r="C50" s="17"/>
      <c r="D50" s="17"/>
      <c r="E50" s="17"/>
    </row>
    <row r="51" spans="1:5" x14ac:dyDescent="0.2">
      <c r="A51" s="17"/>
      <c r="B51" s="17"/>
      <c r="C51" s="17"/>
      <c r="D51" s="17"/>
      <c r="E51" s="17"/>
    </row>
    <row r="52" spans="1:5" x14ac:dyDescent="0.2">
      <c r="A52" s="17"/>
      <c r="B52" s="17"/>
      <c r="C52" s="17"/>
      <c r="D52" s="17"/>
      <c r="E52" s="17"/>
    </row>
    <row r="53" spans="1:5" x14ac:dyDescent="0.2">
      <c r="A53" s="17"/>
      <c r="B53" s="17"/>
      <c r="C53" s="17"/>
      <c r="D53" s="17"/>
      <c r="E53" s="17"/>
    </row>
    <row r="54" spans="1:5" x14ac:dyDescent="0.2">
      <c r="A54" s="17"/>
      <c r="B54" s="17"/>
      <c r="C54" s="17"/>
      <c r="D54" s="17"/>
      <c r="E54" s="17"/>
    </row>
    <row r="55" spans="1:5" x14ac:dyDescent="0.2">
      <c r="A55" s="17"/>
      <c r="B55" s="17"/>
      <c r="C55" s="17"/>
      <c r="D55" s="17"/>
      <c r="E55" s="17"/>
    </row>
    <row r="56" spans="1:5" x14ac:dyDescent="0.2">
      <c r="A56" s="17"/>
      <c r="B56" s="17"/>
      <c r="C56" s="17"/>
      <c r="D56" s="17"/>
      <c r="E56" s="17"/>
    </row>
    <row r="57" spans="1:5" x14ac:dyDescent="0.2">
      <c r="A57" s="17"/>
      <c r="B57" s="17"/>
      <c r="C57" s="17"/>
      <c r="D57" s="17"/>
      <c r="E57" s="17"/>
    </row>
    <row r="58" spans="1:5" x14ac:dyDescent="0.2">
      <c r="A58" s="17"/>
      <c r="B58" s="17"/>
      <c r="C58" s="17"/>
      <c r="D58" s="17"/>
      <c r="E58" s="17"/>
    </row>
    <row r="59" spans="1:5" x14ac:dyDescent="0.2">
      <c r="A59" s="17"/>
      <c r="B59" s="17"/>
      <c r="C59" s="17"/>
      <c r="D59" s="17"/>
      <c r="E59" s="17"/>
    </row>
    <row r="60" spans="1:5" x14ac:dyDescent="0.2">
      <c r="A60" s="17"/>
      <c r="B60" s="17"/>
      <c r="C60" s="17"/>
      <c r="D60" s="17"/>
      <c r="E60" s="17"/>
    </row>
    <row r="61" spans="1:5" x14ac:dyDescent="0.2">
      <c r="A61" s="17"/>
      <c r="B61" s="17"/>
      <c r="C61" s="17"/>
      <c r="D61" s="17"/>
      <c r="E61" s="17"/>
    </row>
    <row r="62" spans="1:5" x14ac:dyDescent="0.2">
      <c r="A62" s="17"/>
      <c r="B62" s="17"/>
      <c r="C62" s="17"/>
      <c r="D62" s="17"/>
      <c r="E62" s="17"/>
    </row>
    <row r="63" spans="1:5" x14ac:dyDescent="0.2">
      <c r="A63" s="17"/>
      <c r="B63" s="17"/>
      <c r="C63" s="17"/>
      <c r="D63" s="17"/>
      <c r="E63" s="17"/>
    </row>
    <row r="64" spans="1:5" x14ac:dyDescent="0.2">
      <c r="A64" s="17"/>
      <c r="B64" s="17"/>
      <c r="C64" s="17"/>
      <c r="D64" s="17"/>
      <c r="E64" s="17"/>
    </row>
    <row r="65" spans="1:5" x14ac:dyDescent="0.2">
      <c r="A65" s="17"/>
      <c r="B65" s="17"/>
      <c r="C65" s="17"/>
      <c r="D65" s="17"/>
      <c r="E65" s="17"/>
    </row>
    <row r="66" spans="1:5" x14ac:dyDescent="0.2">
      <c r="A66" s="17"/>
      <c r="B66" s="17"/>
      <c r="C66" s="17"/>
      <c r="D66" s="17"/>
      <c r="E66" s="17"/>
    </row>
    <row r="67" spans="1:5" x14ac:dyDescent="0.2">
      <c r="A67" s="17"/>
      <c r="B67" s="17"/>
      <c r="C67" s="17"/>
      <c r="D67" s="17"/>
      <c r="E67" s="17"/>
    </row>
    <row r="68" spans="1:5" x14ac:dyDescent="0.2">
      <c r="A68" s="17"/>
      <c r="B68" s="17"/>
      <c r="C68" s="17"/>
      <c r="D68" s="17"/>
      <c r="E68" s="17"/>
    </row>
    <row r="69" spans="1:5" x14ac:dyDescent="0.2">
      <c r="A69" s="17"/>
      <c r="B69" s="17"/>
      <c r="C69" s="17"/>
      <c r="D69" s="17"/>
      <c r="E69" s="17"/>
    </row>
    <row r="70" spans="1:5" x14ac:dyDescent="0.2">
      <c r="A70" s="17"/>
      <c r="B70" s="17"/>
      <c r="C70" s="17"/>
      <c r="D70" s="17"/>
      <c r="E70" s="17"/>
    </row>
    <row r="71" spans="1:5" x14ac:dyDescent="0.2">
      <c r="A71" s="17"/>
      <c r="B71" s="17"/>
      <c r="C71" s="17"/>
      <c r="D71" s="17"/>
      <c r="E71" s="17"/>
    </row>
    <row r="72" spans="1:5" x14ac:dyDescent="0.2">
      <c r="A72" s="17"/>
      <c r="B72" s="17"/>
      <c r="C72" s="17"/>
      <c r="D72" s="17"/>
      <c r="E72" s="17"/>
    </row>
    <row r="73" spans="1:5" x14ac:dyDescent="0.2">
      <c r="A73" s="17"/>
      <c r="B73" s="17"/>
      <c r="C73" s="17"/>
      <c r="D73" s="17"/>
      <c r="E73" s="17"/>
    </row>
    <row r="74" spans="1:5" x14ac:dyDescent="0.2">
      <c r="A74" s="17"/>
      <c r="B74" s="17"/>
      <c r="C74" s="17"/>
      <c r="D74" s="17"/>
      <c r="E74" s="17"/>
    </row>
    <row r="75" spans="1:5" x14ac:dyDescent="0.2">
      <c r="A75" s="17"/>
      <c r="B75" s="17"/>
      <c r="C75" s="17"/>
      <c r="D75" s="17"/>
      <c r="E75" s="17"/>
    </row>
    <row r="76" spans="1:5" x14ac:dyDescent="0.2">
      <c r="A76" s="17"/>
      <c r="B76" s="17"/>
      <c r="C76" s="17"/>
      <c r="D76" s="17"/>
      <c r="E76" s="17"/>
    </row>
    <row r="77" spans="1:5" x14ac:dyDescent="0.2">
      <c r="A77" s="17"/>
      <c r="B77" s="17"/>
      <c r="C77" s="17"/>
      <c r="D77" s="17"/>
      <c r="E77" s="17"/>
    </row>
    <row r="78" spans="1:5" x14ac:dyDescent="0.2">
      <c r="A78" s="17"/>
      <c r="B78" s="17"/>
      <c r="C78" s="17"/>
      <c r="D78" s="17"/>
      <c r="E78" s="17"/>
    </row>
    <row r="79" spans="1:5" x14ac:dyDescent="0.2">
      <c r="A79" s="17"/>
      <c r="B79" s="17"/>
      <c r="C79" s="17"/>
      <c r="D79" s="17"/>
      <c r="E79" s="17"/>
    </row>
    <row r="80" spans="1:5" x14ac:dyDescent="0.2">
      <c r="A80" s="17"/>
      <c r="B80" s="17"/>
      <c r="C80" s="17"/>
      <c r="D80" s="17"/>
      <c r="E80" s="17"/>
    </row>
    <row r="81" spans="1:5" x14ac:dyDescent="0.2">
      <c r="A81" s="17"/>
      <c r="B81" s="17"/>
      <c r="C81" s="17"/>
      <c r="D81" s="17"/>
      <c r="E81" s="17"/>
    </row>
    <row r="82" spans="1:5" x14ac:dyDescent="0.2">
      <c r="A82" s="17"/>
      <c r="B82" s="17"/>
      <c r="C82" s="17"/>
      <c r="D82" s="17"/>
      <c r="E82" s="17"/>
    </row>
    <row r="83" spans="1:5" x14ac:dyDescent="0.2">
      <c r="A83" s="17"/>
      <c r="B83" s="17"/>
      <c r="C83" s="17"/>
      <c r="D83" s="17"/>
      <c r="E83" s="17"/>
    </row>
    <row r="84" spans="1:5" x14ac:dyDescent="0.2">
      <c r="A84" s="17"/>
      <c r="B84" s="17"/>
      <c r="C84" s="17"/>
      <c r="D84" s="17"/>
      <c r="E84" s="17"/>
    </row>
    <row r="85" spans="1:5" x14ac:dyDescent="0.2">
      <c r="A85" s="17"/>
      <c r="B85" s="17"/>
      <c r="C85" s="17"/>
      <c r="D85" s="17"/>
      <c r="E85" s="17"/>
    </row>
    <row r="86" spans="1:5" x14ac:dyDescent="0.2">
      <c r="A86" s="17"/>
      <c r="B86" s="17"/>
      <c r="C86" s="17"/>
      <c r="D86" s="17"/>
      <c r="E86" s="17"/>
    </row>
    <row r="87" spans="1:5" x14ac:dyDescent="0.2">
      <c r="A87" s="17"/>
      <c r="B87" s="17"/>
      <c r="C87" s="17"/>
      <c r="D87" s="17"/>
      <c r="E87" s="17"/>
    </row>
    <row r="88" spans="1:5" x14ac:dyDescent="0.2">
      <c r="A88" s="17"/>
      <c r="B88" s="17"/>
      <c r="C88" s="17"/>
      <c r="D88" s="17"/>
      <c r="E88" s="17"/>
    </row>
    <row r="89" spans="1:5" x14ac:dyDescent="0.2">
      <c r="A89" s="17"/>
      <c r="B89" s="17"/>
      <c r="C89" s="17"/>
      <c r="D89" s="17"/>
      <c r="E89" s="17"/>
    </row>
    <row r="90" spans="1:5" x14ac:dyDescent="0.2">
      <c r="A90" s="17"/>
      <c r="B90" s="17"/>
      <c r="C90" s="17"/>
      <c r="D90" s="17"/>
      <c r="E90" s="17"/>
    </row>
    <row r="91" spans="1:5" x14ac:dyDescent="0.2">
      <c r="A91" s="17"/>
      <c r="B91" s="17"/>
      <c r="C91" s="17"/>
      <c r="D91" s="17"/>
      <c r="E91" s="17"/>
    </row>
    <row r="92" spans="1:5" x14ac:dyDescent="0.2">
      <c r="A92" s="17"/>
      <c r="B92" s="17"/>
      <c r="C92" s="17"/>
      <c r="D92" s="17"/>
      <c r="E92" s="17"/>
    </row>
    <row r="93" spans="1:5" x14ac:dyDescent="0.2">
      <c r="A93" s="17"/>
      <c r="B93" s="17"/>
      <c r="C93" s="17"/>
      <c r="D93" s="17"/>
      <c r="E93" s="17"/>
    </row>
    <row r="94" spans="1:5" x14ac:dyDescent="0.2">
      <c r="A94" s="17"/>
      <c r="B94" s="17"/>
      <c r="C94" s="17"/>
      <c r="D94" s="17"/>
      <c r="E94" s="17"/>
    </row>
    <row r="95" spans="1:5" x14ac:dyDescent="0.2">
      <c r="A95" s="17"/>
      <c r="B95" s="17"/>
      <c r="C95" s="17"/>
      <c r="D95" s="17"/>
      <c r="E95" s="17"/>
    </row>
    <row r="96" spans="1:5" x14ac:dyDescent="0.2">
      <c r="A96" s="17"/>
      <c r="B96" s="17"/>
      <c r="C96" s="17"/>
      <c r="D96" s="17"/>
      <c r="E96" s="17"/>
    </row>
    <row r="97" spans="1:5" x14ac:dyDescent="0.2">
      <c r="A97" s="17"/>
      <c r="B97" s="17"/>
      <c r="C97" s="17"/>
      <c r="D97" s="17"/>
      <c r="E97" s="17"/>
    </row>
    <row r="98" spans="1:5" x14ac:dyDescent="0.2">
      <c r="A98" s="17"/>
      <c r="B98" s="17"/>
      <c r="C98" s="17"/>
      <c r="D98" s="17"/>
      <c r="E98" s="17"/>
    </row>
    <row r="99" spans="1:5" x14ac:dyDescent="0.2">
      <c r="A99" s="17"/>
      <c r="B99" s="17"/>
      <c r="C99" s="17"/>
      <c r="D99" s="17"/>
      <c r="E99" s="17"/>
    </row>
    <row r="100" spans="1:5" x14ac:dyDescent="0.2">
      <c r="A100" s="17"/>
      <c r="B100" s="17"/>
      <c r="C100" s="17"/>
      <c r="D100" s="17"/>
      <c r="E100" s="17"/>
    </row>
    <row r="101" spans="1:5" x14ac:dyDescent="0.2">
      <c r="A101" s="17"/>
      <c r="B101" s="17"/>
      <c r="C101" s="17"/>
      <c r="D101" s="17"/>
      <c r="E101" s="17"/>
    </row>
    <row r="102" spans="1:5" x14ac:dyDescent="0.2">
      <c r="A102" s="17"/>
      <c r="B102" s="17"/>
      <c r="C102" s="17"/>
      <c r="D102" s="17"/>
      <c r="E102" s="17"/>
    </row>
    <row r="103" spans="1:5" x14ac:dyDescent="0.2">
      <c r="A103" s="17"/>
      <c r="B103" s="17"/>
      <c r="C103" s="17"/>
      <c r="D103" s="17"/>
      <c r="E103" s="17"/>
    </row>
    <row r="104" spans="1:5" x14ac:dyDescent="0.2">
      <c r="A104" s="17"/>
      <c r="B104" s="17"/>
      <c r="C104" s="17"/>
      <c r="D104" s="17"/>
      <c r="E104" s="17"/>
    </row>
    <row r="105" spans="1:5" x14ac:dyDescent="0.2">
      <c r="A105" s="17"/>
      <c r="B105" s="17"/>
      <c r="C105" s="17"/>
      <c r="D105" s="17"/>
      <c r="E105" s="17"/>
    </row>
    <row r="106" spans="1:5" x14ac:dyDescent="0.2">
      <c r="A106" s="17"/>
      <c r="B106" s="17"/>
      <c r="C106" s="17"/>
      <c r="D106" s="17"/>
      <c r="E106" s="17"/>
    </row>
    <row r="107" spans="1:5" x14ac:dyDescent="0.2">
      <c r="A107" s="17"/>
      <c r="B107" s="17"/>
      <c r="C107" s="17"/>
      <c r="D107" s="17"/>
      <c r="E107" s="17"/>
    </row>
    <row r="108" spans="1:5" x14ac:dyDescent="0.2">
      <c r="A108" s="17"/>
      <c r="B108" s="17"/>
      <c r="C108" s="17"/>
      <c r="D108" s="17"/>
      <c r="E108" s="17"/>
    </row>
    <row r="109" spans="1:5" x14ac:dyDescent="0.2">
      <c r="A109" s="17"/>
      <c r="B109" s="17"/>
      <c r="C109" s="17"/>
      <c r="D109" s="17"/>
      <c r="E109" s="17"/>
    </row>
    <row r="110" spans="1:5" x14ac:dyDescent="0.2">
      <c r="A110" s="17"/>
      <c r="B110" s="17"/>
      <c r="C110" s="17"/>
      <c r="D110" s="17"/>
      <c r="E110" s="17"/>
    </row>
    <row r="111" spans="1:5" x14ac:dyDescent="0.2">
      <c r="A111" s="17"/>
      <c r="B111" s="17"/>
      <c r="C111" s="17"/>
      <c r="D111" s="17"/>
      <c r="E111" s="17"/>
    </row>
    <row r="112" spans="1:5" x14ac:dyDescent="0.2">
      <c r="A112" s="17"/>
      <c r="B112" s="17"/>
      <c r="C112" s="17"/>
      <c r="D112" s="17"/>
      <c r="E112" s="17"/>
    </row>
    <row r="113" spans="1:5" x14ac:dyDescent="0.2">
      <c r="A113" s="17"/>
      <c r="B113" s="17"/>
      <c r="C113" s="17"/>
      <c r="D113" s="17"/>
      <c r="E113" s="17"/>
    </row>
    <row r="114" spans="1:5" x14ac:dyDescent="0.2">
      <c r="A114" s="17"/>
      <c r="B114" s="17"/>
      <c r="C114" s="17"/>
      <c r="D114" s="17"/>
      <c r="E114" s="17"/>
    </row>
    <row r="115" spans="1:5" x14ac:dyDescent="0.2">
      <c r="A115" s="17"/>
      <c r="B115" s="17"/>
      <c r="C115" s="17"/>
      <c r="D115" s="17"/>
      <c r="E115" s="17"/>
    </row>
    <row r="116" spans="1:5" x14ac:dyDescent="0.2">
      <c r="A116" s="17"/>
      <c r="B116" s="17"/>
      <c r="C116" s="17"/>
      <c r="D116" s="17"/>
      <c r="E116" s="17"/>
    </row>
    <row r="117" spans="1:5" x14ac:dyDescent="0.2">
      <c r="A117" s="17"/>
      <c r="B117" s="17"/>
      <c r="C117" s="17"/>
      <c r="D117" s="17"/>
      <c r="E117" s="17"/>
    </row>
    <row r="118" spans="1:5" x14ac:dyDescent="0.2">
      <c r="A118" s="17"/>
      <c r="B118" s="17"/>
      <c r="C118" s="17"/>
      <c r="D118" s="17"/>
      <c r="E118" s="17"/>
    </row>
    <row r="119" spans="1:5" x14ac:dyDescent="0.2">
      <c r="A119" s="17"/>
      <c r="B119" s="17"/>
      <c r="C119" s="17"/>
      <c r="D119" s="17"/>
      <c r="E119" s="17"/>
    </row>
    <row r="120" spans="1:5" x14ac:dyDescent="0.2">
      <c r="A120" s="17"/>
      <c r="B120" s="17"/>
      <c r="C120" s="17"/>
      <c r="D120" s="17"/>
      <c r="E120" s="17"/>
    </row>
    <row r="121" spans="1:5" x14ac:dyDescent="0.2">
      <c r="A121" s="17"/>
      <c r="B121" s="17"/>
      <c r="C121" s="17"/>
      <c r="D121" s="17"/>
      <c r="E121" s="17"/>
    </row>
    <row r="122" spans="1:5" x14ac:dyDescent="0.2">
      <c r="A122" s="17"/>
      <c r="B122" s="17"/>
      <c r="C122" s="17"/>
      <c r="D122" s="17"/>
      <c r="E122" s="17"/>
    </row>
    <row r="123" spans="1:5" x14ac:dyDescent="0.2">
      <c r="A123" s="17"/>
      <c r="B123" s="17"/>
      <c r="C123" s="17"/>
      <c r="D123" s="17"/>
      <c r="E123" s="17"/>
    </row>
    <row r="124" spans="1:5" x14ac:dyDescent="0.2">
      <c r="A124" s="17"/>
      <c r="B124" s="17"/>
      <c r="C124" s="17"/>
      <c r="D124" s="17"/>
      <c r="E124" s="17"/>
    </row>
    <row r="125" spans="1:5" x14ac:dyDescent="0.2">
      <c r="A125" s="17"/>
      <c r="B125" s="17"/>
      <c r="C125" s="17"/>
      <c r="D125" s="17"/>
      <c r="E125" s="17"/>
    </row>
    <row r="126" spans="1:5" x14ac:dyDescent="0.2">
      <c r="A126" s="17"/>
      <c r="B126" s="17"/>
      <c r="C126" s="17"/>
      <c r="D126" s="17"/>
      <c r="E126" s="17"/>
    </row>
    <row r="127" spans="1:5" x14ac:dyDescent="0.2">
      <c r="A127" s="17"/>
      <c r="B127" s="17"/>
      <c r="C127" s="17"/>
      <c r="D127" s="17"/>
      <c r="E127" s="17"/>
    </row>
    <row r="128" spans="1:5" x14ac:dyDescent="0.2">
      <c r="A128" s="17"/>
      <c r="B128" s="17"/>
      <c r="C128" s="17"/>
      <c r="D128" s="17"/>
      <c r="E128" s="17"/>
    </row>
    <row r="129" spans="1:5" x14ac:dyDescent="0.2">
      <c r="A129" s="17"/>
      <c r="B129" s="17"/>
      <c r="C129" s="17"/>
      <c r="D129" s="17"/>
      <c r="E129" s="17"/>
    </row>
    <row r="130" spans="1:5" x14ac:dyDescent="0.2">
      <c r="A130" s="17"/>
      <c r="B130" s="17"/>
      <c r="C130" s="17"/>
      <c r="D130" s="17"/>
      <c r="E130" s="17"/>
    </row>
    <row r="131" spans="1:5" x14ac:dyDescent="0.2">
      <c r="A131" s="17"/>
      <c r="B131" s="17"/>
      <c r="C131" s="17"/>
      <c r="D131" s="17"/>
      <c r="E131" s="17"/>
    </row>
    <row r="132" spans="1:5" x14ac:dyDescent="0.2">
      <c r="A132" s="17"/>
      <c r="B132" s="17"/>
      <c r="C132" s="17"/>
      <c r="D132" s="17"/>
      <c r="E132" s="17"/>
    </row>
    <row r="133" spans="1:5" x14ac:dyDescent="0.2">
      <c r="A133" s="17"/>
      <c r="B133" s="17"/>
      <c r="C133" s="17"/>
      <c r="D133" s="17"/>
      <c r="E133" s="17"/>
    </row>
    <row r="134" spans="1:5" x14ac:dyDescent="0.2">
      <c r="A134" s="17"/>
      <c r="B134" s="17"/>
      <c r="C134" s="17"/>
      <c r="D134" s="17"/>
      <c r="E134" s="17"/>
    </row>
    <row r="135" spans="1:5" x14ac:dyDescent="0.2">
      <c r="A135" s="17"/>
      <c r="B135" s="17"/>
      <c r="C135" s="17"/>
      <c r="D135" s="17"/>
      <c r="E135" s="17"/>
    </row>
    <row r="136" spans="1:5" x14ac:dyDescent="0.2">
      <c r="A136" s="17"/>
      <c r="B136" s="17"/>
      <c r="C136" s="17"/>
      <c r="D136" s="17"/>
      <c r="E136" s="17"/>
    </row>
    <row r="137" spans="1:5" x14ac:dyDescent="0.2">
      <c r="A137" s="17"/>
      <c r="B137" s="17"/>
      <c r="C137" s="17"/>
      <c r="D137" s="17"/>
      <c r="E137" s="17"/>
    </row>
    <row r="138" spans="1:5" x14ac:dyDescent="0.2">
      <c r="A138" s="17"/>
      <c r="B138" s="17"/>
      <c r="C138" s="17"/>
      <c r="D138" s="17"/>
      <c r="E138" s="17"/>
    </row>
    <row r="139" spans="1:5" x14ac:dyDescent="0.2">
      <c r="A139" s="17"/>
      <c r="B139" s="17"/>
      <c r="C139" s="17"/>
      <c r="D139" s="17"/>
      <c r="E139" s="17"/>
    </row>
    <row r="140" spans="1:5" x14ac:dyDescent="0.2">
      <c r="A140" s="17"/>
      <c r="B140" s="17"/>
      <c r="C140" s="17"/>
      <c r="D140" s="17"/>
      <c r="E140" s="17"/>
    </row>
    <row r="141" spans="1:5" x14ac:dyDescent="0.2">
      <c r="A141" s="17"/>
      <c r="B141" s="17"/>
      <c r="C141" s="17"/>
      <c r="D141" s="17"/>
      <c r="E141" s="17"/>
    </row>
    <row r="142" spans="1:5" x14ac:dyDescent="0.2">
      <c r="A142" s="17"/>
      <c r="B142" s="17"/>
      <c r="C142" s="17"/>
      <c r="D142" s="17"/>
      <c r="E142" s="17"/>
    </row>
    <row r="143" spans="1:5" x14ac:dyDescent="0.2">
      <c r="A143" s="17"/>
      <c r="B143" s="17"/>
      <c r="C143" s="17"/>
      <c r="D143" s="17"/>
      <c r="E143" s="17"/>
    </row>
    <row r="144" spans="1:5" x14ac:dyDescent="0.2">
      <c r="A144" s="17"/>
      <c r="B144" s="17"/>
      <c r="C144" s="17"/>
      <c r="D144" s="17"/>
      <c r="E144" s="17"/>
    </row>
    <row r="145" spans="1:5" x14ac:dyDescent="0.2">
      <c r="A145" s="17"/>
      <c r="B145" s="17"/>
      <c r="C145" s="17"/>
      <c r="D145" s="17"/>
      <c r="E145" s="17"/>
    </row>
    <row r="146" spans="1:5" x14ac:dyDescent="0.2">
      <c r="A146" s="17"/>
      <c r="B146" s="17"/>
      <c r="C146" s="17"/>
      <c r="D146" s="17"/>
      <c r="E146" s="17"/>
    </row>
    <row r="147" spans="1:5" x14ac:dyDescent="0.2">
      <c r="A147" s="17"/>
      <c r="B147" s="17"/>
      <c r="C147" s="17"/>
      <c r="D147" s="17"/>
      <c r="E147" s="17"/>
    </row>
    <row r="148" spans="1:5" x14ac:dyDescent="0.2">
      <c r="A148" s="17"/>
      <c r="B148" s="17"/>
      <c r="C148" s="17"/>
      <c r="D148" s="17"/>
      <c r="E148" s="17"/>
    </row>
    <row r="149" spans="1:5" x14ac:dyDescent="0.2">
      <c r="A149" s="17"/>
      <c r="B149" s="17"/>
      <c r="C149" s="17"/>
      <c r="D149" s="17"/>
      <c r="E149" s="17"/>
    </row>
    <row r="150" spans="1:5" x14ac:dyDescent="0.2">
      <c r="A150" s="17"/>
      <c r="B150" s="17"/>
      <c r="C150" s="17"/>
      <c r="D150" s="17"/>
      <c r="E150" s="17"/>
    </row>
    <row r="151" spans="1:5" x14ac:dyDescent="0.2">
      <c r="A151" s="17"/>
      <c r="B151" s="17"/>
      <c r="C151" s="17"/>
      <c r="D151" s="17"/>
      <c r="E151" s="17"/>
    </row>
    <row r="152" spans="1:5" x14ac:dyDescent="0.2">
      <c r="A152" s="17"/>
      <c r="B152" s="17"/>
      <c r="C152" s="17"/>
      <c r="D152" s="17"/>
      <c r="E152" s="17"/>
    </row>
    <row r="153" spans="1:5" x14ac:dyDescent="0.2">
      <c r="A153" s="17"/>
      <c r="B153" s="17"/>
      <c r="C153" s="17"/>
      <c r="D153" s="17"/>
      <c r="E153" s="17"/>
    </row>
    <row r="154" spans="1:5" x14ac:dyDescent="0.2">
      <c r="A154" s="17"/>
      <c r="B154" s="17"/>
      <c r="C154" s="17"/>
      <c r="D154" s="17"/>
      <c r="E154" s="17"/>
    </row>
    <row r="155" spans="1:5" x14ac:dyDescent="0.2">
      <c r="A155" s="17"/>
      <c r="B155" s="17"/>
      <c r="C155" s="17"/>
      <c r="D155" s="17"/>
      <c r="E155" s="17"/>
    </row>
    <row r="156" spans="1:5" x14ac:dyDescent="0.2">
      <c r="A156" s="17"/>
      <c r="B156" s="17"/>
      <c r="C156" s="17"/>
      <c r="D156" s="17"/>
      <c r="E156" s="17"/>
    </row>
    <row r="157" spans="1:5" x14ac:dyDescent="0.2">
      <c r="A157" s="17"/>
      <c r="B157" s="17"/>
      <c r="C157" s="17"/>
      <c r="D157" s="17"/>
      <c r="E157" s="17"/>
    </row>
    <row r="158" spans="1:5" x14ac:dyDescent="0.2">
      <c r="A158" s="17"/>
      <c r="B158" s="17"/>
      <c r="C158" s="17"/>
      <c r="D158" s="17"/>
      <c r="E158" s="17"/>
    </row>
    <row r="159" spans="1:5" x14ac:dyDescent="0.2">
      <c r="A159" s="17"/>
      <c r="B159" s="17"/>
      <c r="C159" s="17"/>
      <c r="D159" s="17"/>
      <c r="E159" s="17"/>
    </row>
    <row r="160" spans="1:5" x14ac:dyDescent="0.2">
      <c r="A160" s="17"/>
      <c r="B160" s="17"/>
      <c r="C160" s="17"/>
      <c r="D160" s="17"/>
      <c r="E160" s="17"/>
    </row>
    <row r="161" spans="1:5" x14ac:dyDescent="0.2">
      <c r="A161" s="17"/>
      <c r="B161" s="17"/>
      <c r="C161" s="17"/>
      <c r="D161" s="17"/>
      <c r="E161" s="17"/>
    </row>
    <row r="162" spans="1:5" x14ac:dyDescent="0.2">
      <c r="A162" s="17"/>
      <c r="B162" s="17"/>
      <c r="C162" s="17"/>
      <c r="D162" s="17"/>
      <c r="E162" s="17"/>
    </row>
    <row r="163" spans="1:5" x14ac:dyDescent="0.2">
      <c r="A163" s="17"/>
      <c r="B163" s="17"/>
      <c r="C163" s="17"/>
      <c r="D163" s="17"/>
      <c r="E163" s="17"/>
    </row>
    <row r="164" spans="1:5" x14ac:dyDescent="0.2">
      <c r="A164" s="17"/>
      <c r="B164" s="17"/>
      <c r="C164" s="17"/>
      <c r="D164" s="17"/>
      <c r="E164" s="17"/>
    </row>
    <row r="165" spans="1:5" x14ac:dyDescent="0.2">
      <c r="A165" s="17"/>
      <c r="B165" s="17"/>
      <c r="C165" s="17"/>
      <c r="D165" s="17"/>
      <c r="E165" s="17"/>
    </row>
    <row r="166" spans="1:5" x14ac:dyDescent="0.2">
      <c r="A166" s="17"/>
      <c r="B166" s="17"/>
      <c r="C166" s="17"/>
      <c r="D166" s="17"/>
      <c r="E166" s="17"/>
    </row>
    <row r="167" spans="1:5" x14ac:dyDescent="0.2">
      <c r="A167" s="17"/>
      <c r="B167" s="17"/>
      <c r="C167" s="17"/>
      <c r="D167" s="17"/>
      <c r="E167" s="17"/>
    </row>
    <row r="168" spans="1:5" x14ac:dyDescent="0.2">
      <c r="A168" s="17"/>
      <c r="B168" s="17"/>
      <c r="C168" s="17"/>
      <c r="D168" s="17"/>
      <c r="E168" s="17"/>
    </row>
    <row r="169" spans="1:5" x14ac:dyDescent="0.2">
      <c r="A169" s="17"/>
      <c r="B169" s="17"/>
      <c r="C169" s="17"/>
      <c r="D169" s="17"/>
      <c r="E169" s="17"/>
    </row>
    <row r="170" spans="1:5" x14ac:dyDescent="0.2">
      <c r="A170" s="17"/>
      <c r="B170" s="17"/>
      <c r="C170" s="17"/>
      <c r="D170" s="17"/>
      <c r="E170" s="17"/>
    </row>
    <row r="171" spans="1:5" x14ac:dyDescent="0.2">
      <c r="A171" s="17"/>
      <c r="B171" s="17"/>
      <c r="C171" s="17"/>
      <c r="D171" s="17"/>
      <c r="E171" s="17"/>
    </row>
    <row r="172" spans="1:5" x14ac:dyDescent="0.2">
      <c r="A172" s="17"/>
      <c r="B172" s="17"/>
      <c r="C172" s="17"/>
      <c r="D172" s="17"/>
      <c r="E172" s="17"/>
    </row>
    <row r="173" spans="1:5" x14ac:dyDescent="0.2">
      <c r="A173" s="17"/>
      <c r="B173" s="17"/>
      <c r="C173" s="17"/>
      <c r="D173" s="17"/>
      <c r="E173" s="17"/>
    </row>
    <row r="174" spans="1:5" x14ac:dyDescent="0.2">
      <c r="A174" s="17"/>
      <c r="B174" s="17"/>
      <c r="C174" s="17"/>
      <c r="D174" s="17"/>
      <c r="E174" s="17"/>
    </row>
    <row r="175" spans="1:5" x14ac:dyDescent="0.2">
      <c r="A175" s="17"/>
      <c r="B175" s="17"/>
      <c r="C175" s="17"/>
      <c r="D175" s="17"/>
      <c r="E175" s="17"/>
    </row>
    <row r="176" spans="1:5" x14ac:dyDescent="0.2">
      <c r="A176" s="17"/>
      <c r="B176" s="17"/>
      <c r="C176" s="17"/>
      <c r="D176" s="17"/>
      <c r="E176" s="17"/>
    </row>
    <row r="177" spans="1:5" x14ac:dyDescent="0.2">
      <c r="A177" s="17"/>
      <c r="B177" s="17"/>
      <c r="C177" s="17"/>
      <c r="D177" s="17"/>
      <c r="E177" s="17"/>
    </row>
    <row r="178" spans="1:5" x14ac:dyDescent="0.2">
      <c r="A178" s="17"/>
      <c r="B178" s="17"/>
      <c r="C178" s="17"/>
      <c r="D178" s="17"/>
      <c r="E178" s="17"/>
    </row>
    <row r="179" spans="1:5" x14ac:dyDescent="0.2">
      <c r="A179" s="17"/>
      <c r="B179" s="17"/>
      <c r="C179" s="17"/>
      <c r="D179" s="17"/>
      <c r="E179" s="17"/>
    </row>
    <row r="180" spans="1:5" x14ac:dyDescent="0.2">
      <c r="A180" s="17"/>
      <c r="B180" s="17"/>
      <c r="C180" s="17"/>
      <c r="D180" s="17"/>
      <c r="E180" s="17"/>
    </row>
    <row r="181" spans="1:5" x14ac:dyDescent="0.2">
      <c r="A181" s="17"/>
      <c r="B181" s="17"/>
      <c r="C181" s="17"/>
      <c r="D181" s="17"/>
      <c r="E181" s="17"/>
    </row>
    <row r="182" spans="1:5" x14ac:dyDescent="0.2">
      <c r="A182" s="17"/>
      <c r="B182" s="17"/>
      <c r="C182" s="17"/>
      <c r="D182" s="17"/>
      <c r="E182" s="17"/>
    </row>
    <row r="183" spans="1:5" x14ac:dyDescent="0.2">
      <c r="A183" s="17"/>
      <c r="B183" s="17"/>
      <c r="C183" s="17"/>
      <c r="D183" s="17"/>
      <c r="E183" s="17"/>
    </row>
    <row r="184" spans="1:5" x14ac:dyDescent="0.2">
      <c r="A184" s="17"/>
      <c r="B184" s="17"/>
      <c r="C184" s="17"/>
      <c r="D184" s="17"/>
      <c r="E184" s="17"/>
    </row>
    <row r="185" spans="1:5" x14ac:dyDescent="0.2">
      <c r="A185" s="17"/>
      <c r="B185" s="17"/>
      <c r="C185" s="17"/>
      <c r="D185" s="17"/>
      <c r="E185" s="17"/>
    </row>
    <row r="186" spans="1:5" x14ac:dyDescent="0.2">
      <c r="A186" s="17"/>
      <c r="B186" s="17"/>
      <c r="C186" s="17"/>
      <c r="D186" s="17"/>
      <c r="E186" s="17"/>
    </row>
    <row r="187" spans="1:5" x14ac:dyDescent="0.2">
      <c r="A187" s="17"/>
      <c r="B187" s="17"/>
      <c r="C187" s="17"/>
      <c r="D187" s="17"/>
      <c r="E187" s="17"/>
    </row>
    <row r="188" spans="1:5" x14ac:dyDescent="0.2">
      <c r="A188" s="17"/>
      <c r="B188" s="17"/>
      <c r="C188" s="17"/>
      <c r="D188" s="17"/>
      <c r="E188" s="17"/>
    </row>
    <row r="189" spans="1:5" x14ac:dyDescent="0.2">
      <c r="A189" s="17"/>
      <c r="B189" s="17"/>
      <c r="C189" s="17"/>
      <c r="D189" s="17"/>
      <c r="E189" s="17"/>
    </row>
    <row r="190" spans="1:5" x14ac:dyDescent="0.2">
      <c r="A190" s="17"/>
      <c r="B190" s="17"/>
      <c r="C190" s="17"/>
      <c r="D190" s="17"/>
      <c r="E190" s="17"/>
    </row>
    <row r="191" spans="1:5" x14ac:dyDescent="0.2">
      <c r="A191" s="17"/>
      <c r="B191" s="17"/>
      <c r="C191" s="17"/>
      <c r="D191" s="17"/>
      <c r="E191" s="17"/>
    </row>
    <row r="192" spans="1:5" x14ac:dyDescent="0.2">
      <c r="A192" s="17"/>
      <c r="B192" s="17"/>
      <c r="C192" s="17"/>
      <c r="D192" s="17"/>
      <c r="E192" s="17"/>
    </row>
    <row r="193" spans="1:5" x14ac:dyDescent="0.2">
      <c r="A193" s="17"/>
      <c r="B193" s="17"/>
      <c r="C193" s="17"/>
      <c r="D193" s="17"/>
      <c r="E193" s="17"/>
    </row>
    <row r="194" spans="1:5" x14ac:dyDescent="0.2">
      <c r="A194" s="17"/>
      <c r="B194" s="17"/>
      <c r="C194" s="17"/>
      <c r="D194" s="17"/>
      <c r="E194" s="17"/>
    </row>
    <row r="195" spans="1:5" x14ac:dyDescent="0.2">
      <c r="A195" s="17"/>
      <c r="B195" s="17"/>
      <c r="C195" s="17"/>
      <c r="D195" s="17"/>
      <c r="E195" s="17"/>
    </row>
    <row r="196" spans="1:5" x14ac:dyDescent="0.2">
      <c r="A196" s="17"/>
      <c r="B196" s="17"/>
      <c r="C196" s="17"/>
      <c r="D196" s="17"/>
      <c r="E196" s="17"/>
    </row>
    <row r="197" spans="1:5" x14ac:dyDescent="0.2">
      <c r="A197" s="17"/>
      <c r="B197" s="17"/>
      <c r="C197" s="17"/>
      <c r="D197" s="17"/>
      <c r="E197" s="17"/>
    </row>
    <row r="198" spans="1:5" x14ac:dyDescent="0.2">
      <c r="A198" s="17"/>
      <c r="B198" s="17"/>
      <c r="C198" s="17"/>
      <c r="D198" s="17"/>
      <c r="E198" s="17"/>
    </row>
    <row r="199" spans="1:5" x14ac:dyDescent="0.2">
      <c r="A199" s="17"/>
      <c r="B199" s="17"/>
      <c r="C199" s="17"/>
      <c r="D199" s="17"/>
      <c r="E199" s="17"/>
    </row>
    <row r="200" spans="1:5" x14ac:dyDescent="0.2">
      <c r="A200" s="17"/>
      <c r="B200" s="17"/>
      <c r="C200" s="17"/>
      <c r="D200" s="17"/>
      <c r="E200" s="17"/>
    </row>
    <row r="201" spans="1:5" x14ac:dyDescent="0.2">
      <c r="A201" s="17"/>
      <c r="B201" s="17"/>
      <c r="C201" s="17"/>
      <c r="D201" s="17"/>
      <c r="E201" s="17"/>
    </row>
    <row r="202" spans="1:5" x14ac:dyDescent="0.2">
      <c r="A202" s="17"/>
      <c r="B202" s="17"/>
      <c r="C202" s="17"/>
      <c r="D202" s="17"/>
      <c r="E202" s="17"/>
    </row>
    <row r="203" spans="1:5" x14ac:dyDescent="0.2">
      <c r="A203" s="17"/>
      <c r="B203" s="17"/>
      <c r="C203" s="17"/>
      <c r="D203" s="17"/>
      <c r="E203" s="17"/>
    </row>
    <row r="204" spans="1:5" x14ac:dyDescent="0.2">
      <c r="A204" s="17"/>
      <c r="B204" s="17"/>
      <c r="C204" s="17"/>
      <c r="D204" s="17"/>
      <c r="E204" s="17"/>
    </row>
    <row r="205" spans="1:5" x14ac:dyDescent="0.2">
      <c r="A205" s="17"/>
      <c r="B205" s="17"/>
      <c r="C205" s="17"/>
      <c r="D205" s="17"/>
      <c r="E205" s="17"/>
    </row>
    <row r="206" spans="1:5" x14ac:dyDescent="0.2">
      <c r="A206" s="17"/>
      <c r="B206" s="17"/>
      <c r="C206" s="17"/>
      <c r="D206" s="17"/>
      <c r="E206" s="17"/>
    </row>
    <row r="207" spans="1:5" x14ac:dyDescent="0.2">
      <c r="A207" s="17"/>
      <c r="B207" s="17"/>
      <c r="C207" s="17"/>
      <c r="D207" s="17"/>
      <c r="E207" s="17"/>
    </row>
    <row r="208" spans="1:5" x14ac:dyDescent="0.2">
      <c r="A208" s="17"/>
      <c r="B208" s="17"/>
      <c r="C208" s="17"/>
      <c r="D208" s="17"/>
      <c r="E208" s="17"/>
    </row>
    <row r="209" spans="1:5" x14ac:dyDescent="0.2">
      <c r="A209" s="17"/>
      <c r="B209" s="17"/>
      <c r="C209" s="17"/>
      <c r="D209" s="17"/>
      <c r="E209" s="17"/>
    </row>
    <row r="210" spans="1:5" x14ac:dyDescent="0.2">
      <c r="A210" s="17"/>
      <c r="B210" s="17"/>
      <c r="C210" s="17"/>
      <c r="D210" s="17"/>
      <c r="E210" s="17"/>
    </row>
    <row r="211" spans="1:5" x14ac:dyDescent="0.2">
      <c r="A211" s="17"/>
      <c r="B211" s="17"/>
      <c r="C211" s="17"/>
      <c r="D211" s="17"/>
      <c r="E211" s="17"/>
    </row>
    <row r="212" spans="1:5" x14ac:dyDescent="0.2">
      <c r="A212" s="17"/>
      <c r="B212" s="17"/>
      <c r="C212" s="17"/>
      <c r="D212" s="17"/>
      <c r="E212" s="17"/>
    </row>
    <row r="213" spans="1:5" x14ac:dyDescent="0.2">
      <c r="A213" s="17"/>
      <c r="B213" s="17"/>
      <c r="C213" s="17"/>
      <c r="D213" s="17"/>
      <c r="E213" s="17"/>
    </row>
    <row r="214" spans="1:5" x14ac:dyDescent="0.2">
      <c r="A214" s="17"/>
      <c r="B214" s="17"/>
      <c r="C214" s="17"/>
      <c r="D214" s="17"/>
      <c r="E214" s="17"/>
    </row>
    <row r="215" spans="1:5" x14ac:dyDescent="0.2">
      <c r="A215" s="17"/>
      <c r="B215" s="17"/>
      <c r="C215" s="17"/>
      <c r="D215" s="17"/>
      <c r="E215" s="17"/>
    </row>
    <row r="216" spans="1:5" x14ac:dyDescent="0.2">
      <c r="A216" s="17"/>
      <c r="B216" s="17"/>
      <c r="C216" s="17"/>
      <c r="D216" s="17"/>
      <c r="E216" s="17"/>
    </row>
    <row r="217" spans="1:5" x14ac:dyDescent="0.2">
      <c r="A217" s="17"/>
      <c r="B217" s="17"/>
      <c r="C217" s="17"/>
      <c r="D217" s="17"/>
      <c r="E217" s="17"/>
    </row>
    <row r="218" spans="1:5" x14ac:dyDescent="0.2">
      <c r="A218" s="17"/>
      <c r="B218" s="17"/>
      <c r="C218" s="17"/>
      <c r="D218" s="17"/>
      <c r="E218" s="17"/>
    </row>
    <row r="219" spans="1:5" x14ac:dyDescent="0.2">
      <c r="A219" s="17"/>
      <c r="B219" s="17"/>
      <c r="C219" s="17"/>
      <c r="D219" s="17"/>
      <c r="E219" s="17"/>
    </row>
    <row r="220" spans="1:5" x14ac:dyDescent="0.2">
      <c r="A220" s="17"/>
      <c r="B220" s="17"/>
      <c r="C220" s="17"/>
      <c r="D220" s="17"/>
      <c r="E220" s="17"/>
    </row>
    <row r="221" spans="1:5" x14ac:dyDescent="0.2">
      <c r="A221" s="17"/>
      <c r="B221" s="17"/>
      <c r="C221" s="17"/>
      <c r="D221" s="17"/>
      <c r="E221" s="17"/>
    </row>
    <row r="222" spans="1:5" x14ac:dyDescent="0.2">
      <c r="A222" s="17"/>
      <c r="B222" s="17"/>
      <c r="C222" s="17"/>
      <c r="D222" s="17"/>
      <c r="E222" s="17"/>
    </row>
    <row r="223" spans="1:5" x14ac:dyDescent="0.2">
      <c r="A223" s="17"/>
      <c r="B223" s="17"/>
      <c r="C223" s="17"/>
      <c r="D223" s="17"/>
      <c r="E223" s="17"/>
    </row>
    <row r="224" spans="1:5" x14ac:dyDescent="0.2">
      <c r="A224" s="17"/>
      <c r="B224" s="17"/>
      <c r="C224" s="17"/>
      <c r="D224" s="17"/>
      <c r="E224" s="17"/>
    </row>
    <row r="225" spans="1:5" x14ac:dyDescent="0.2">
      <c r="A225" s="17"/>
      <c r="B225" s="17"/>
      <c r="C225" s="17"/>
      <c r="D225" s="17"/>
      <c r="E225" s="17"/>
    </row>
    <row r="226" spans="1:5" x14ac:dyDescent="0.2">
      <c r="A226" s="17"/>
      <c r="B226" s="17"/>
      <c r="C226" s="17"/>
      <c r="D226" s="17"/>
      <c r="E226" s="17"/>
    </row>
    <row r="227" spans="1:5" x14ac:dyDescent="0.2">
      <c r="A227" s="17"/>
      <c r="B227" s="17"/>
      <c r="C227" s="17"/>
      <c r="D227" s="17"/>
      <c r="E227" s="17"/>
    </row>
    <row r="228" spans="1:5" x14ac:dyDescent="0.2">
      <c r="A228" s="17"/>
      <c r="B228" s="17"/>
      <c r="C228" s="17"/>
      <c r="D228" s="17"/>
      <c r="E228" s="17"/>
    </row>
    <row r="229" spans="1:5" x14ac:dyDescent="0.2">
      <c r="A229" s="17"/>
      <c r="B229" s="17"/>
      <c r="C229" s="17"/>
      <c r="D229" s="17"/>
      <c r="E229" s="17"/>
    </row>
    <row r="230" spans="1:5" x14ac:dyDescent="0.2">
      <c r="A230" s="17"/>
      <c r="B230" s="17"/>
      <c r="C230" s="17"/>
      <c r="D230" s="17"/>
      <c r="E230" s="17"/>
    </row>
    <row r="231" spans="1:5" x14ac:dyDescent="0.2">
      <c r="A231" s="17"/>
      <c r="B231" s="17"/>
      <c r="C231" s="17"/>
      <c r="D231" s="17"/>
      <c r="E231" s="17"/>
    </row>
    <row r="232" spans="1:5" x14ac:dyDescent="0.2">
      <c r="A232" s="17"/>
      <c r="B232" s="17"/>
      <c r="C232" s="17"/>
      <c r="D232" s="17"/>
      <c r="E232" s="17"/>
    </row>
    <row r="233" spans="1:5" x14ac:dyDescent="0.2">
      <c r="A233" s="17"/>
      <c r="B233" s="17"/>
      <c r="C233" s="17"/>
      <c r="D233" s="17"/>
      <c r="E233" s="17"/>
    </row>
    <row r="234" spans="1:5" x14ac:dyDescent="0.2">
      <c r="A234" s="17"/>
      <c r="B234" s="17"/>
      <c r="C234" s="17"/>
      <c r="D234" s="17"/>
      <c r="E234" s="17"/>
    </row>
    <row r="235" spans="1:5" x14ac:dyDescent="0.2">
      <c r="A235" s="17"/>
      <c r="B235" s="17"/>
      <c r="C235" s="17"/>
      <c r="D235" s="17"/>
      <c r="E235" s="17"/>
    </row>
    <row r="236" spans="1:5" x14ac:dyDescent="0.2">
      <c r="A236" s="17"/>
      <c r="B236" s="17"/>
      <c r="C236" s="17"/>
      <c r="D236" s="17"/>
      <c r="E236" s="17"/>
    </row>
    <row r="237" spans="1:5" x14ac:dyDescent="0.2">
      <c r="A237" s="17"/>
      <c r="B237" s="17"/>
      <c r="C237" s="17"/>
      <c r="D237" s="17"/>
      <c r="E237" s="17"/>
    </row>
    <row r="238" spans="1:5" x14ac:dyDescent="0.2">
      <c r="A238" s="17"/>
      <c r="B238" s="17"/>
      <c r="C238" s="17"/>
      <c r="D238" s="17"/>
      <c r="E238" s="17"/>
    </row>
    <row r="239" spans="1:5" x14ac:dyDescent="0.2">
      <c r="A239" s="17"/>
      <c r="B239" s="17"/>
      <c r="C239" s="17"/>
      <c r="D239" s="17"/>
      <c r="E239" s="17"/>
    </row>
    <row r="240" spans="1:5" x14ac:dyDescent="0.2">
      <c r="A240" s="17"/>
      <c r="B240" s="17"/>
      <c r="C240" s="17"/>
      <c r="D240" s="17"/>
      <c r="E240" s="17"/>
    </row>
    <row r="241" spans="1:5" x14ac:dyDescent="0.2">
      <c r="A241" s="17"/>
      <c r="B241" s="17"/>
      <c r="C241" s="17"/>
      <c r="D241" s="17"/>
      <c r="E241" s="17"/>
    </row>
    <row r="242" spans="1:5" x14ac:dyDescent="0.2">
      <c r="A242" s="17"/>
      <c r="B242" s="17"/>
      <c r="C242" s="17"/>
      <c r="D242" s="17"/>
      <c r="E242" s="17"/>
    </row>
    <row r="243" spans="1:5" x14ac:dyDescent="0.2">
      <c r="A243" s="17"/>
      <c r="B243" s="17"/>
      <c r="C243" s="17"/>
      <c r="D243" s="17"/>
      <c r="E243" s="17"/>
    </row>
    <row r="244" spans="1:5" x14ac:dyDescent="0.2">
      <c r="A244" s="17"/>
      <c r="B244" s="17"/>
      <c r="C244" s="17"/>
      <c r="D244" s="17"/>
      <c r="E244" s="17"/>
    </row>
    <row r="245" spans="1:5" x14ac:dyDescent="0.2">
      <c r="A245" s="17"/>
      <c r="B245" s="17"/>
      <c r="C245" s="17"/>
      <c r="D245" s="17"/>
      <c r="E245" s="17"/>
    </row>
    <row r="246" spans="1:5" x14ac:dyDescent="0.2">
      <c r="A246" s="17"/>
      <c r="B246" s="17"/>
      <c r="C246" s="17"/>
      <c r="D246" s="17"/>
      <c r="E246" s="17"/>
    </row>
    <row r="247" spans="1:5" x14ac:dyDescent="0.2">
      <c r="A247" s="17"/>
      <c r="B247" s="17"/>
      <c r="C247" s="17"/>
      <c r="D247" s="17"/>
      <c r="E247" s="17"/>
    </row>
    <row r="248" spans="1:5" x14ac:dyDescent="0.2">
      <c r="A248" s="17"/>
      <c r="B248" s="17"/>
      <c r="C248" s="17"/>
      <c r="D248" s="17"/>
      <c r="E248" s="17"/>
    </row>
    <row r="249" spans="1:5" x14ac:dyDescent="0.2">
      <c r="A249" s="17"/>
      <c r="B249" s="17"/>
      <c r="C249" s="17"/>
      <c r="D249" s="17"/>
      <c r="E249" s="17"/>
    </row>
    <row r="250" spans="1:5" x14ac:dyDescent="0.2">
      <c r="A250" s="17"/>
      <c r="B250" s="17"/>
      <c r="C250" s="17"/>
      <c r="D250" s="17"/>
      <c r="E250" s="17"/>
    </row>
    <row r="251" spans="1:5" x14ac:dyDescent="0.2">
      <c r="A251" s="17"/>
      <c r="B251" s="17"/>
      <c r="C251" s="17"/>
      <c r="D251" s="17"/>
      <c r="E251" s="17"/>
    </row>
    <row r="252" spans="1:5" x14ac:dyDescent="0.2">
      <c r="A252" s="17"/>
      <c r="B252" s="17"/>
      <c r="C252" s="17"/>
      <c r="D252" s="17"/>
      <c r="E252" s="17"/>
    </row>
    <row r="253" spans="1:5" x14ac:dyDescent="0.2">
      <c r="A253" s="17"/>
      <c r="B253" s="17"/>
      <c r="C253" s="17"/>
      <c r="D253" s="17"/>
      <c r="E253" s="17"/>
    </row>
    <row r="254" spans="1:5" x14ac:dyDescent="0.2">
      <c r="A254" s="17"/>
      <c r="B254" s="17"/>
      <c r="C254" s="17"/>
      <c r="D254" s="17"/>
      <c r="E254" s="17"/>
    </row>
    <row r="255" spans="1:5" x14ac:dyDescent="0.2">
      <c r="A255" s="17"/>
      <c r="B255" s="17"/>
      <c r="C255" s="17"/>
      <c r="D255" s="17"/>
      <c r="E255" s="17"/>
    </row>
    <row r="256" spans="1:5" x14ac:dyDescent="0.2">
      <c r="A256" s="17"/>
      <c r="B256" s="17"/>
      <c r="C256" s="17"/>
      <c r="D256" s="17"/>
      <c r="E256" s="17"/>
    </row>
    <row r="257" spans="1:5" x14ac:dyDescent="0.2">
      <c r="A257" s="17"/>
      <c r="B257" s="17"/>
      <c r="C257" s="17"/>
      <c r="D257" s="17"/>
      <c r="E257" s="17"/>
    </row>
    <row r="258" spans="1:5" x14ac:dyDescent="0.2">
      <c r="A258" s="17"/>
      <c r="B258" s="17"/>
      <c r="C258" s="17"/>
      <c r="D258" s="17"/>
      <c r="E258" s="17"/>
    </row>
    <row r="259" spans="1:5" x14ac:dyDescent="0.2">
      <c r="A259" s="17"/>
      <c r="B259" s="17"/>
      <c r="C259" s="17"/>
      <c r="D259" s="17"/>
      <c r="E259" s="17"/>
    </row>
    <row r="260" spans="1:5" x14ac:dyDescent="0.2">
      <c r="A260" s="17"/>
      <c r="B260" s="17"/>
      <c r="C260" s="17"/>
      <c r="D260" s="17"/>
      <c r="E260" s="17"/>
    </row>
    <row r="261" spans="1:5" x14ac:dyDescent="0.2">
      <c r="A261" s="17"/>
      <c r="B261" s="17"/>
      <c r="C261" s="17"/>
      <c r="D261" s="17"/>
      <c r="E261" s="17"/>
    </row>
    <row r="262" spans="1:5" x14ac:dyDescent="0.2">
      <c r="A262" s="17"/>
      <c r="B262" s="17"/>
      <c r="C262" s="17"/>
      <c r="D262" s="17"/>
      <c r="E262" s="17"/>
    </row>
    <row r="263" spans="1:5" x14ac:dyDescent="0.2">
      <c r="A263" s="17"/>
      <c r="B263" s="17"/>
      <c r="C263" s="17"/>
      <c r="D263" s="17"/>
      <c r="E263" s="17"/>
    </row>
    <row r="264" spans="1:5" x14ac:dyDescent="0.2">
      <c r="A264" s="17"/>
      <c r="B264" s="17"/>
      <c r="C264" s="17"/>
      <c r="D264" s="17"/>
      <c r="E264" s="17"/>
    </row>
    <row r="265" spans="1:5" x14ac:dyDescent="0.2">
      <c r="A265" s="17"/>
      <c r="B265" s="17"/>
      <c r="C265" s="17"/>
      <c r="D265" s="17"/>
      <c r="E265" s="17"/>
    </row>
    <row r="266" spans="1:5" x14ac:dyDescent="0.2">
      <c r="A266" s="17"/>
      <c r="B266" s="17"/>
      <c r="C266" s="17"/>
      <c r="D266" s="17"/>
      <c r="E266" s="17"/>
    </row>
    <row r="267" spans="1:5" x14ac:dyDescent="0.2">
      <c r="A267" s="17"/>
      <c r="B267" s="17"/>
      <c r="C267" s="17"/>
      <c r="D267" s="17"/>
      <c r="E267" s="17"/>
    </row>
    <row r="268" spans="1:5" x14ac:dyDescent="0.2">
      <c r="A268" s="17"/>
      <c r="B268" s="17"/>
      <c r="C268" s="17"/>
      <c r="D268" s="17"/>
      <c r="E268" s="17"/>
    </row>
    <row r="269" spans="1:5" x14ac:dyDescent="0.2">
      <c r="A269" s="17"/>
      <c r="B269" s="17"/>
      <c r="C269" s="17"/>
      <c r="D269" s="17"/>
      <c r="E269" s="17"/>
    </row>
    <row r="270" spans="1:5" x14ac:dyDescent="0.2">
      <c r="A270" s="17"/>
      <c r="B270" s="17"/>
      <c r="C270" s="17"/>
      <c r="D270" s="17"/>
      <c r="E270" s="17"/>
    </row>
    <row r="271" spans="1:5" x14ac:dyDescent="0.2">
      <c r="A271" s="17"/>
      <c r="B271" s="17"/>
      <c r="C271" s="17"/>
      <c r="D271" s="17"/>
      <c r="E271" s="17"/>
    </row>
    <row r="272" spans="1:5" x14ac:dyDescent="0.2">
      <c r="A272" s="17"/>
      <c r="B272" s="17"/>
      <c r="C272" s="17"/>
      <c r="D272" s="17"/>
      <c r="E272" s="17"/>
    </row>
    <row r="273" spans="1:5" x14ac:dyDescent="0.2">
      <c r="A273" s="17"/>
      <c r="B273" s="17"/>
      <c r="C273" s="17"/>
      <c r="D273" s="17"/>
      <c r="E273" s="17"/>
    </row>
    <row r="274" spans="1:5" x14ac:dyDescent="0.2">
      <c r="A274" s="17"/>
      <c r="B274" s="17"/>
      <c r="C274" s="17"/>
      <c r="D274" s="17"/>
      <c r="E274" s="17"/>
    </row>
    <row r="275" spans="1:5" x14ac:dyDescent="0.2">
      <c r="A275" s="17"/>
      <c r="B275" s="17"/>
      <c r="C275" s="17"/>
      <c r="D275" s="17"/>
      <c r="E275" s="17"/>
    </row>
    <row r="276" spans="1:5" x14ac:dyDescent="0.2">
      <c r="A276" s="17"/>
      <c r="B276" s="17"/>
      <c r="C276" s="17"/>
      <c r="D276" s="17"/>
      <c r="E276" s="17"/>
    </row>
    <row r="277" spans="1:5" x14ac:dyDescent="0.2">
      <c r="A277" s="17"/>
      <c r="B277" s="17"/>
      <c r="C277" s="17"/>
      <c r="D277" s="17"/>
      <c r="E277" s="17"/>
    </row>
    <row r="278" spans="1:5" x14ac:dyDescent="0.2">
      <c r="A278" s="17"/>
      <c r="B278" s="17"/>
      <c r="C278" s="17"/>
      <c r="D278" s="17"/>
      <c r="E278" s="17"/>
    </row>
    <row r="279" spans="1:5" x14ac:dyDescent="0.2">
      <c r="A279" s="17"/>
      <c r="B279" s="17"/>
      <c r="C279" s="17"/>
      <c r="D279" s="17"/>
      <c r="E279" s="17"/>
    </row>
    <row r="280" spans="1:5" x14ac:dyDescent="0.2">
      <c r="A280" s="17"/>
      <c r="B280" s="17"/>
      <c r="C280" s="17"/>
      <c r="D280" s="17"/>
      <c r="E280" s="17"/>
    </row>
    <row r="281" spans="1:5" x14ac:dyDescent="0.2">
      <c r="A281" s="17"/>
      <c r="B281" s="17"/>
      <c r="C281" s="17"/>
      <c r="D281" s="17"/>
      <c r="E281" s="17"/>
    </row>
    <row r="282" spans="1:5" x14ac:dyDescent="0.2">
      <c r="A282" s="17"/>
      <c r="B282" s="17"/>
      <c r="C282" s="17"/>
      <c r="D282" s="17"/>
      <c r="E282" s="17"/>
    </row>
    <row r="283" spans="1:5" x14ac:dyDescent="0.2">
      <c r="A283" s="17"/>
      <c r="B283" s="17"/>
      <c r="C283" s="17"/>
      <c r="D283" s="17"/>
      <c r="E283" s="17"/>
    </row>
    <row r="284" spans="1:5" x14ac:dyDescent="0.2">
      <c r="A284" s="17"/>
      <c r="B284" s="17"/>
      <c r="C284" s="17"/>
      <c r="D284" s="17"/>
      <c r="E284" s="17"/>
    </row>
    <row r="285" spans="1:5" x14ac:dyDescent="0.2">
      <c r="A285" s="17"/>
      <c r="B285" s="17"/>
      <c r="C285" s="17"/>
      <c r="D285" s="17"/>
      <c r="E285" s="17"/>
    </row>
    <row r="286" spans="1:5" x14ac:dyDescent="0.2">
      <c r="A286" s="17"/>
      <c r="B286" s="17"/>
      <c r="C286" s="17"/>
      <c r="D286" s="17"/>
      <c r="E286" s="17"/>
    </row>
    <row r="287" spans="1:5" x14ac:dyDescent="0.2">
      <c r="A287" s="17"/>
      <c r="B287" s="17"/>
      <c r="C287" s="17"/>
      <c r="D287" s="17"/>
      <c r="E287" s="17"/>
    </row>
    <row r="288" spans="1:5" x14ac:dyDescent="0.2">
      <c r="A288" s="17"/>
      <c r="B288" s="17"/>
      <c r="C288" s="17"/>
      <c r="D288" s="17"/>
      <c r="E288" s="17"/>
    </row>
    <row r="289" spans="1:5" x14ac:dyDescent="0.2">
      <c r="A289" s="17"/>
      <c r="B289" s="17"/>
      <c r="C289" s="17"/>
      <c r="D289" s="17"/>
      <c r="E289" s="17"/>
    </row>
    <row r="290" spans="1:5" x14ac:dyDescent="0.2">
      <c r="A290" s="17"/>
      <c r="B290" s="17"/>
      <c r="C290" s="17"/>
      <c r="D290" s="17"/>
      <c r="E290" s="17"/>
    </row>
    <row r="291" spans="1:5" x14ac:dyDescent="0.2">
      <c r="A291" s="17"/>
      <c r="B291" s="17"/>
      <c r="C291" s="17"/>
      <c r="D291" s="17"/>
      <c r="E291" s="17"/>
    </row>
    <row r="292" spans="1:5" x14ac:dyDescent="0.2">
      <c r="A292" s="17"/>
      <c r="B292" s="17"/>
      <c r="C292" s="17"/>
      <c r="D292" s="17"/>
      <c r="E292" s="17"/>
    </row>
    <row r="293" spans="1:5" x14ac:dyDescent="0.2">
      <c r="A293" s="17"/>
      <c r="B293" s="17"/>
      <c r="C293" s="17"/>
      <c r="D293" s="17"/>
      <c r="E293" s="17"/>
    </row>
    <row r="294" spans="1:5" x14ac:dyDescent="0.2">
      <c r="A294" s="17"/>
      <c r="B294" s="17"/>
      <c r="C294" s="17"/>
      <c r="D294" s="17"/>
      <c r="E294" s="17"/>
    </row>
    <row r="295" spans="1:5" x14ac:dyDescent="0.2">
      <c r="A295" s="17"/>
      <c r="B295" s="17"/>
      <c r="C295" s="17"/>
      <c r="D295" s="17"/>
      <c r="E295" s="17"/>
    </row>
    <row r="296" spans="1:5" x14ac:dyDescent="0.2">
      <c r="A296" s="17"/>
      <c r="B296" s="17"/>
      <c r="C296" s="17"/>
      <c r="D296" s="17"/>
      <c r="E296" s="17"/>
    </row>
    <row r="297" spans="1:5" x14ac:dyDescent="0.2">
      <c r="A297" s="17"/>
      <c r="B297" s="17"/>
      <c r="C297" s="17"/>
      <c r="D297" s="17"/>
      <c r="E297" s="17"/>
    </row>
    <row r="298" spans="1:5" x14ac:dyDescent="0.2">
      <c r="A298" s="17"/>
      <c r="B298" s="17"/>
      <c r="C298" s="17"/>
      <c r="D298" s="17"/>
      <c r="E298" s="17"/>
    </row>
    <row r="299" spans="1:5" x14ac:dyDescent="0.2">
      <c r="A299" s="17"/>
      <c r="B299" s="17"/>
      <c r="C299" s="17"/>
      <c r="D299" s="17"/>
      <c r="E299" s="17"/>
    </row>
    <row r="300" spans="1:5" x14ac:dyDescent="0.2">
      <c r="A300" s="17"/>
      <c r="B300" s="17"/>
      <c r="C300" s="17"/>
      <c r="D300" s="17"/>
      <c r="E300" s="17"/>
    </row>
    <row r="301" spans="1:5" x14ac:dyDescent="0.2">
      <c r="A301" s="17"/>
      <c r="B301" s="17"/>
      <c r="C301" s="17"/>
      <c r="D301" s="17"/>
      <c r="E301" s="17"/>
    </row>
    <row r="302" spans="1:5" x14ac:dyDescent="0.2">
      <c r="A302" s="17"/>
      <c r="B302" s="17"/>
      <c r="C302" s="17"/>
      <c r="D302" s="17"/>
      <c r="E302" s="17"/>
    </row>
    <row r="303" spans="1:5" x14ac:dyDescent="0.2">
      <c r="A303" s="17"/>
      <c r="B303" s="17"/>
      <c r="C303" s="17"/>
      <c r="D303" s="17"/>
      <c r="E303" s="17"/>
    </row>
    <row r="304" spans="1:5" x14ac:dyDescent="0.2">
      <c r="A304" s="17"/>
      <c r="B304" s="17"/>
      <c r="C304" s="17"/>
      <c r="D304" s="17"/>
      <c r="E304" s="17"/>
    </row>
    <row r="305" spans="1:5" x14ac:dyDescent="0.2">
      <c r="A305" s="17"/>
      <c r="B305" s="17"/>
      <c r="C305" s="17"/>
      <c r="D305" s="17"/>
      <c r="E305" s="17"/>
    </row>
    <row r="306" spans="1:5" x14ac:dyDescent="0.2">
      <c r="A306" s="17"/>
      <c r="B306" s="17"/>
      <c r="C306" s="17"/>
      <c r="D306" s="17"/>
      <c r="E306" s="17"/>
    </row>
    <row r="307" spans="1:5" x14ac:dyDescent="0.2">
      <c r="A307" s="17"/>
      <c r="B307" s="17"/>
      <c r="C307" s="17"/>
      <c r="D307" s="17"/>
      <c r="E307" s="17"/>
    </row>
    <row r="308" spans="1:5" x14ac:dyDescent="0.2">
      <c r="A308" s="17"/>
      <c r="B308" s="17"/>
      <c r="C308" s="17"/>
      <c r="D308" s="17"/>
      <c r="E308" s="17"/>
    </row>
    <row r="309" spans="1:5" x14ac:dyDescent="0.2">
      <c r="A309" s="17"/>
      <c r="B309" s="17"/>
      <c r="C309" s="17"/>
      <c r="D309" s="17"/>
      <c r="E309" s="17"/>
    </row>
    <row r="310" spans="1:5" x14ac:dyDescent="0.2">
      <c r="A310" s="17"/>
      <c r="B310" s="17"/>
      <c r="C310" s="17"/>
      <c r="D310" s="17"/>
      <c r="E310" s="17"/>
    </row>
    <row r="311" spans="1:5" x14ac:dyDescent="0.2">
      <c r="A311" s="17"/>
      <c r="B311" s="17"/>
      <c r="C311" s="17"/>
      <c r="D311" s="17"/>
      <c r="E311" s="17"/>
    </row>
    <row r="312" spans="1:5" x14ac:dyDescent="0.2">
      <c r="A312" s="17"/>
      <c r="B312" s="17"/>
      <c r="C312" s="17"/>
      <c r="D312" s="17"/>
      <c r="E312" s="17"/>
    </row>
    <row r="313" spans="1:5" x14ac:dyDescent="0.2">
      <c r="A313" s="17"/>
      <c r="B313" s="17"/>
      <c r="C313" s="17"/>
      <c r="D313" s="17"/>
      <c r="E313" s="17"/>
    </row>
    <row r="314" spans="1:5" x14ac:dyDescent="0.2">
      <c r="A314" s="17"/>
      <c r="B314" s="17"/>
      <c r="C314" s="17"/>
      <c r="D314" s="17"/>
      <c r="E314" s="17"/>
    </row>
    <row r="315" spans="1:5" x14ac:dyDescent="0.2">
      <c r="A315" s="17"/>
      <c r="B315" s="17"/>
      <c r="C315" s="17"/>
      <c r="D315" s="17"/>
      <c r="E315" s="17"/>
    </row>
    <row r="316" spans="1:5" x14ac:dyDescent="0.2">
      <c r="A316" s="17"/>
      <c r="B316" s="17"/>
      <c r="C316" s="17"/>
      <c r="D316" s="17"/>
      <c r="E316" s="17"/>
    </row>
    <row r="317" spans="1:5" x14ac:dyDescent="0.2">
      <c r="A317" s="17"/>
      <c r="B317" s="17"/>
      <c r="C317" s="17"/>
      <c r="D317" s="17"/>
      <c r="E317" s="17"/>
    </row>
    <row r="318" spans="1:5" x14ac:dyDescent="0.2">
      <c r="A318" s="17"/>
      <c r="B318" s="17"/>
      <c r="C318" s="17"/>
      <c r="D318" s="17"/>
      <c r="E318" s="17"/>
    </row>
    <row r="319" spans="1:5" x14ac:dyDescent="0.2">
      <c r="A319" s="17"/>
      <c r="B319" s="17"/>
      <c r="C319" s="17"/>
      <c r="D319" s="17"/>
      <c r="E319" s="17"/>
    </row>
    <row r="320" spans="1:5" x14ac:dyDescent="0.2">
      <c r="A320" s="17"/>
      <c r="B320" s="17"/>
      <c r="C320" s="17"/>
      <c r="D320" s="17"/>
      <c r="E320" s="17"/>
    </row>
    <row r="321" spans="1:5" x14ac:dyDescent="0.2">
      <c r="A321" s="17"/>
      <c r="B321" s="17"/>
      <c r="C321" s="17"/>
      <c r="D321" s="17"/>
      <c r="E321" s="17"/>
    </row>
    <row r="322" spans="1:5" x14ac:dyDescent="0.2">
      <c r="A322" s="17"/>
      <c r="B322" s="17"/>
      <c r="C322" s="17"/>
      <c r="D322" s="17"/>
      <c r="E322" s="17"/>
    </row>
    <row r="323" spans="1:5" x14ac:dyDescent="0.2">
      <c r="A323" s="17"/>
      <c r="B323" s="17"/>
      <c r="C323" s="17"/>
      <c r="D323" s="17"/>
      <c r="E323" s="17"/>
    </row>
    <row r="324" spans="1:5" x14ac:dyDescent="0.2">
      <c r="A324" s="17"/>
      <c r="B324" s="17"/>
      <c r="C324" s="17"/>
      <c r="D324" s="17"/>
      <c r="E324" s="17"/>
    </row>
    <row r="325" spans="1:5" x14ac:dyDescent="0.2">
      <c r="A325" s="17"/>
      <c r="B325" s="17"/>
      <c r="C325" s="17"/>
      <c r="D325" s="17"/>
      <c r="E325" s="17"/>
    </row>
    <row r="326" spans="1:5" x14ac:dyDescent="0.2">
      <c r="A326" s="17"/>
      <c r="B326" s="17"/>
      <c r="C326" s="17"/>
      <c r="D326" s="17"/>
      <c r="E326" s="17"/>
    </row>
    <row r="327" spans="1:5" x14ac:dyDescent="0.2">
      <c r="A327" s="17"/>
      <c r="B327" s="17"/>
      <c r="C327" s="17"/>
      <c r="D327" s="17"/>
      <c r="E327" s="17"/>
    </row>
    <row r="328" spans="1:5" x14ac:dyDescent="0.2">
      <c r="A328" s="17"/>
      <c r="B328" s="17"/>
      <c r="C328" s="17"/>
      <c r="D328" s="17"/>
      <c r="E328" s="17"/>
    </row>
    <row r="329" spans="1:5" x14ac:dyDescent="0.2">
      <c r="A329" s="17"/>
      <c r="B329" s="17"/>
      <c r="C329" s="17"/>
      <c r="D329" s="17"/>
      <c r="E329" s="17"/>
    </row>
    <row r="330" spans="1:5" x14ac:dyDescent="0.2">
      <c r="A330" s="17"/>
      <c r="B330" s="17"/>
      <c r="C330" s="17"/>
      <c r="D330" s="17"/>
      <c r="E330" s="17"/>
    </row>
    <row r="331" spans="1:5" x14ac:dyDescent="0.2">
      <c r="A331" s="17"/>
      <c r="B331" s="17"/>
      <c r="C331" s="17"/>
      <c r="D331" s="17"/>
      <c r="E331" s="17"/>
    </row>
    <row r="332" spans="1:5" x14ac:dyDescent="0.2">
      <c r="A332" s="17"/>
      <c r="B332" s="17"/>
      <c r="C332" s="17"/>
      <c r="D332" s="17"/>
      <c r="E332" s="17"/>
    </row>
    <row r="333" spans="1:5" x14ac:dyDescent="0.2">
      <c r="A333" s="17"/>
      <c r="B333" s="17"/>
      <c r="C333" s="17"/>
      <c r="D333" s="17"/>
      <c r="E333" s="17"/>
    </row>
    <row r="334" spans="1:5" x14ac:dyDescent="0.2">
      <c r="A334" s="17"/>
      <c r="B334" s="17"/>
      <c r="C334" s="17"/>
      <c r="D334" s="17"/>
      <c r="E334" s="17"/>
    </row>
    <row r="335" spans="1:5" x14ac:dyDescent="0.2">
      <c r="A335" s="17"/>
      <c r="B335" s="17"/>
      <c r="C335" s="17"/>
      <c r="D335" s="17"/>
      <c r="E335" s="17"/>
    </row>
    <row r="336" spans="1:5" x14ac:dyDescent="0.2">
      <c r="A336" s="17"/>
      <c r="B336" s="17"/>
      <c r="C336" s="17"/>
      <c r="D336" s="17"/>
      <c r="E336" s="17"/>
    </row>
    <row r="337" spans="1:5" x14ac:dyDescent="0.2">
      <c r="A337" s="17"/>
      <c r="B337" s="17"/>
      <c r="C337" s="17"/>
      <c r="D337" s="17"/>
      <c r="E337" s="17"/>
    </row>
    <row r="338" spans="1:5" x14ac:dyDescent="0.2">
      <c r="A338" s="17"/>
      <c r="B338" s="17"/>
      <c r="C338" s="17"/>
      <c r="D338" s="17"/>
      <c r="E338" s="17"/>
    </row>
    <row r="339" spans="1:5" x14ac:dyDescent="0.2">
      <c r="A339" s="17"/>
      <c r="B339" s="17"/>
      <c r="C339" s="17"/>
      <c r="D339" s="17"/>
      <c r="E339" s="17"/>
    </row>
    <row r="340" spans="1:5" x14ac:dyDescent="0.2">
      <c r="A340" s="17"/>
      <c r="B340" s="17"/>
      <c r="C340" s="17"/>
      <c r="D340" s="17"/>
      <c r="E340" s="17"/>
    </row>
    <row r="341" spans="1:5" x14ac:dyDescent="0.2">
      <c r="A341" s="17"/>
      <c r="B341" s="17"/>
      <c r="C341" s="17"/>
      <c r="D341" s="17"/>
      <c r="E341" s="17"/>
    </row>
    <row r="342" spans="1:5" x14ac:dyDescent="0.2">
      <c r="A342" s="17"/>
      <c r="B342" s="17"/>
      <c r="C342" s="17"/>
      <c r="D342" s="17"/>
      <c r="E342" s="17"/>
    </row>
    <row r="343" spans="1:5" x14ac:dyDescent="0.2">
      <c r="A343" s="17"/>
      <c r="B343" s="17"/>
      <c r="C343" s="17"/>
      <c r="D343" s="17"/>
      <c r="E343" s="17"/>
    </row>
    <row r="344" spans="1:5" x14ac:dyDescent="0.2">
      <c r="A344" s="17"/>
      <c r="B344" s="17"/>
      <c r="C344" s="17"/>
      <c r="D344" s="17"/>
      <c r="E344" s="17"/>
    </row>
    <row r="345" spans="1:5" x14ac:dyDescent="0.2">
      <c r="A345" s="17"/>
      <c r="B345" s="17"/>
      <c r="C345" s="17"/>
      <c r="D345" s="17"/>
      <c r="E345" s="17"/>
    </row>
    <row r="346" spans="1:5" x14ac:dyDescent="0.2">
      <c r="A346" s="17"/>
      <c r="B346" s="17"/>
      <c r="C346" s="17"/>
      <c r="D346" s="17"/>
      <c r="E346" s="17"/>
    </row>
    <row r="347" spans="1:5" x14ac:dyDescent="0.2">
      <c r="A347" s="17"/>
      <c r="B347" s="17"/>
      <c r="C347" s="17"/>
      <c r="D347" s="17"/>
      <c r="E347" s="17"/>
    </row>
    <row r="348" spans="1:5" x14ac:dyDescent="0.2">
      <c r="A348" s="17"/>
      <c r="B348" s="17"/>
      <c r="C348" s="17"/>
      <c r="D348" s="17"/>
      <c r="E348" s="17"/>
    </row>
    <row r="349" spans="1:5" x14ac:dyDescent="0.2">
      <c r="A349" s="17"/>
      <c r="B349" s="17"/>
      <c r="C349" s="17"/>
      <c r="D349" s="17"/>
      <c r="E349" s="17"/>
    </row>
    <row r="350" spans="1:5" x14ac:dyDescent="0.2">
      <c r="A350" s="17"/>
      <c r="B350" s="17"/>
      <c r="C350" s="17"/>
      <c r="D350" s="17"/>
      <c r="E350" s="17"/>
    </row>
    <row r="351" spans="1:5" x14ac:dyDescent="0.2">
      <c r="A351" s="17"/>
      <c r="B351" s="17"/>
      <c r="C351" s="17"/>
      <c r="D351" s="17"/>
      <c r="E351" s="17"/>
    </row>
    <row r="352" spans="1:5" x14ac:dyDescent="0.2">
      <c r="A352" s="17"/>
      <c r="B352" s="17"/>
      <c r="C352" s="17"/>
      <c r="D352" s="17"/>
      <c r="E352" s="17"/>
    </row>
    <row r="353" spans="1:5" x14ac:dyDescent="0.2">
      <c r="A353" s="17"/>
      <c r="B353" s="17"/>
      <c r="C353" s="17"/>
      <c r="D353" s="17"/>
      <c r="E353" s="17"/>
    </row>
    <row r="354" spans="1:5" x14ac:dyDescent="0.2">
      <c r="A354" s="17"/>
      <c r="B354" s="17"/>
      <c r="C354" s="17"/>
      <c r="D354" s="17"/>
      <c r="E354" s="17"/>
    </row>
    <row r="355" spans="1:5" x14ac:dyDescent="0.2">
      <c r="A355" s="17"/>
      <c r="B355" s="17"/>
      <c r="C355" s="17"/>
      <c r="D355" s="17"/>
      <c r="E355" s="17"/>
    </row>
    <row r="356" spans="1:5" x14ac:dyDescent="0.2">
      <c r="A356" s="17"/>
      <c r="B356" s="17"/>
      <c r="C356" s="17"/>
      <c r="D356" s="17"/>
      <c r="E356" s="17"/>
    </row>
    <row r="357" spans="1:5" x14ac:dyDescent="0.2">
      <c r="A357" s="17"/>
      <c r="B357" s="17"/>
      <c r="C357" s="17"/>
      <c r="D357" s="17"/>
      <c r="E357" s="17"/>
    </row>
    <row r="358" spans="1:5" x14ac:dyDescent="0.2">
      <c r="A358" s="17"/>
      <c r="B358" s="17"/>
      <c r="C358" s="17"/>
      <c r="D358" s="17"/>
      <c r="E358" s="17"/>
    </row>
    <row r="359" spans="1:5" x14ac:dyDescent="0.2">
      <c r="A359" s="17"/>
      <c r="B359" s="17"/>
      <c r="C359" s="17"/>
      <c r="D359" s="17"/>
      <c r="E359" s="17"/>
    </row>
    <row r="360" spans="1:5" x14ac:dyDescent="0.2">
      <c r="A360" s="17"/>
      <c r="B360" s="17"/>
      <c r="C360" s="17"/>
      <c r="D360" s="17"/>
      <c r="E360" s="17"/>
    </row>
    <row r="361" spans="1:5" x14ac:dyDescent="0.2">
      <c r="A361" s="17"/>
      <c r="B361" s="17"/>
      <c r="C361" s="17"/>
      <c r="D361" s="17"/>
      <c r="E361" s="17"/>
    </row>
    <row r="362" spans="1:5" x14ac:dyDescent="0.2">
      <c r="A362" s="17"/>
      <c r="B362" s="17"/>
      <c r="C362" s="17"/>
      <c r="D362" s="17"/>
      <c r="E362" s="17"/>
    </row>
    <row r="363" spans="1:5" x14ac:dyDescent="0.2">
      <c r="A363" s="17"/>
      <c r="B363" s="17"/>
      <c r="C363" s="17"/>
      <c r="D363" s="17"/>
      <c r="E363" s="17"/>
    </row>
    <row r="364" spans="1:5" x14ac:dyDescent="0.2">
      <c r="A364" s="17"/>
      <c r="B364" s="17"/>
      <c r="C364" s="17"/>
      <c r="D364" s="17"/>
      <c r="E364" s="17"/>
    </row>
    <row r="365" spans="1:5" x14ac:dyDescent="0.2">
      <c r="A365" s="17"/>
      <c r="B365" s="17"/>
      <c r="C365" s="17"/>
      <c r="D365" s="17"/>
      <c r="E365" s="17"/>
    </row>
    <row r="366" spans="1:5" x14ac:dyDescent="0.2">
      <c r="A366" s="17"/>
      <c r="B366" s="17"/>
      <c r="C366" s="17"/>
      <c r="D366" s="17"/>
      <c r="E366" s="17"/>
    </row>
    <row r="367" spans="1:5" x14ac:dyDescent="0.2">
      <c r="A367" s="17"/>
      <c r="B367" s="17"/>
      <c r="C367" s="17"/>
      <c r="D367" s="17"/>
      <c r="E367" s="17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7"/>
  <sheetViews>
    <sheetView topLeftCell="C1" zoomScale="80" zoomScaleNormal="80" workbookViewId="0">
      <selection activeCell="C1" sqref="C1"/>
    </sheetView>
  </sheetViews>
  <sheetFormatPr defaultRowHeight="12.75" x14ac:dyDescent="0.2"/>
  <cols>
    <col min="1" max="1" width="9.140625" style="2"/>
    <col min="2" max="3" width="9.85546875" style="2" customWidth="1"/>
    <col min="4" max="4" width="9.140625" style="2"/>
    <col min="5" max="5" width="9.140625" style="9"/>
    <col min="6" max="6" width="11.140625" style="9" bestFit="1" customWidth="1"/>
    <col min="7" max="16384" width="9.140625" style="9"/>
  </cols>
  <sheetData>
    <row r="1" spans="1:34" ht="24" customHeight="1" x14ac:dyDescent="0.2">
      <c r="A1" s="4" t="s">
        <v>6</v>
      </c>
      <c r="B1" s="5" t="s">
        <v>7</v>
      </c>
      <c r="C1" s="5" t="s">
        <v>8</v>
      </c>
      <c r="D1" s="6" t="s">
        <v>9</v>
      </c>
      <c r="E1" s="7"/>
      <c r="F1" s="8" t="s">
        <v>11</v>
      </c>
      <c r="G1" s="8" t="s">
        <v>12</v>
      </c>
      <c r="H1" s="8" t="s">
        <v>18</v>
      </c>
      <c r="I1" s="7"/>
      <c r="J1" s="7"/>
      <c r="K1" s="7"/>
      <c r="L1" s="7"/>
      <c r="M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x14ac:dyDescent="0.2">
      <c r="A2" s="1">
        <v>0</v>
      </c>
      <c r="B2" s="1">
        <v>5.568201724066995</v>
      </c>
      <c r="C2" s="1">
        <f t="shared" ref="C2:C19" si="0">$G$5+LOG10($G$2*EXP(-$G$3*A2)+(1-$G$2)*EXP(-$G$4*A2))</f>
        <v>5.5240243733274355</v>
      </c>
      <c r="D2" s="1">
        <f t="shared" ref="D2:D19" si="1" xml:space="preserve"> (B2 - C2)^2</f>
        <v>1.9516383183660608E-3</v>
      </c>
      <c r="E2" s="7"/>
      <c r="F2" s="7" t="s">
        <v>15</v>
      </c>
      <c r="G2" s="17">
        <v>0.99675299312140131</v>
      </c>
      <c r="H2" s="17">
        <v>2.8358808780484684E-3</v>
      </c>
      <c r="I2" s="7"/>
      <c r="J2" s="7"/>
      <c r="K2" s="7"/>
      <c r="L2" s="11" t="s">
        <v>19</v>
      </c>
      <c r="M2" s="17">
        <v>0.19734078986255482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4" x14ac:dyDescent="0.2">
      <c r="A3" s="1">
        <v>0.25</v>
      </c>
      <c r="B3" s="1">
        <v>2.8450980400142569</v>
      </c>
      <c r="C3" s="1">
        <f t="shared" si="0"/>
        <v>3.0252189545236079</v>
      </c>
      <c r="D3" s="1">
        <f t="shared" si="1"/>
        <v>3.2443543843684919E-2</v>
      </c>
      <c r="E3" s="7"/>
      <c r="F3" s="7" t="s">
        <v>16</v>
      </c>
      <c r="G3" s="17">
        <v>31.272565429387544</v>
      </c>
      <c r="H3" s="17">
        <v>24.254178795514193</v>
      </c>
      <c r="I3" s="7"/>
      <c r="J3" s="7"/>
      <c r="K3" s="7"/>
      <c r="L3" s="11" t="s">
        <v>22</v>
      </c>
      <c r="M3" s="17">
        <f>SQRT(M2)</f>
        <v>0.44423055935240974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34" x14ac:dyDescent="0.2">
      <c r="A4" s="1">
        <v>0.5</v>
      </c>
      <c r="B4" s="1">
        <v>2.5622928644564746</v>
      </c>
      <c r="C4" s="1">
        <f t="shared" si="0"/>
        <v>2.8975070064586315</v>
      </c>
      <c r="D4" s="1">
        <f t="shared" si="1"/>
        <v>0.11236852099824216</v>
      </c>
      <c r="E4" s="7"/>
      <c r="F4" s="7" t="s">
        <v>17</v>
      </c>
      <c r="G4" s="17">
        <v>0.6356527196152425</v>
      </c>
      <c r="H4" s="17">
        <v>0.41563216127304503</v>
      </c>
      <c r="I4" s="7"/>
      <c r="J4" s="7"/>
      <c r="K4" s="7"/>
      <c r="L4" s="11" t="s">
        <v>20</v>
      </c>
      <c r="M4" s="17">
        <v>0.88025131727826522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x14ac:dyDescent="0.2">
      <c r="A5" s="1">
        <v>1</v>
      </c>
      <c r="B5" s="1">
        <v>2.2174839442139063</v>
      </c>
      <c r="C5" s="1">
        <f t="shared" si="0"/>
        <v>2.7594471134533798</v>
      </c>
      <c r="D5" s="1">
        <f t="shared" si="1"/>
        <v>0.29372407681209423</v>
      </c>
      <c r="E5" s="7"/>
      <c r="F5" s="7" t="s">
        <v>14</v>
      </c>
      <c r="G5" s="17">
        <v>5.5240243733274355</v>
      </c>
      <c r="H5" s="17">
        <v>0.25647663280064359</v>
      </c>
      <c r="I5" s="7"/>
      <c r="J5" s="7"/>
      <c r="K5" s="7"/>
      <c r="L5" s="11" t="s">
        <v>21</v>
      </c>
      <c r="M5" s="17">
        <v>0.85459088526646487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x14ac:dyDescent="0.2">
      <c r="A6" s="1">
        <v>2</v>
      </c>
      <c r="B6" s="1">
        <v>2.5854607295085006</v>
      </c>
      <c r="C6" s="1">
        <f t="shared" si="0"/>
        <v>2.4833866449110866</v>
      </c>
      <c r="D6" s="1">
        <f t="shared" si="1"/>
        <v>1.0419118746400021E-2</v>
      </c>
      <c r="E6" s="7"/>
      <c r="F6" s="7"/>
      <c r="G6" s="7"/>
      <c r="H6" s="7"/>
      <c r="I6" s="7"/>
      <c r="J6" s="7"/>
      <c r="K6" s="7"/>
      <c r="L6" s="7"/>
      <c r="M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x14ac:dyDescent="0.2">
      <c r="A7" s="1">
        <v>0</v>
      </c>
      <c r="B7" s="1">
        <v>5.7558748556724915</v>
      </c>
      <c r="C7" s="1">
        <f t="shared" si="0"/>
        <v>5.5240243733274355</v>
      </c>
      <c r="D7" s="1">
        <f t="shared" si="1"/>
        <v>5.3754646163635129E-2</v>
      </c>
      <c r="E7" s="7"/>
      <c r="F7" s="8" t="s">
        <v>23</v>
      </c>
      <c r="G7" s="7"/>
      <c r="H7" s="12"/>
      <c r="I7" s="7"/>
      <c r="J7" s="7"/>
      <c r="K7" s="7"/>
      <c r="L7" s="7"/>
      <c r="M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1:34" x14ac:dyDescent="0.2">
      <c r="A8" s="1">
        <v>0.25</v>
      </c>
      <c r="B8" s="1">
        <v>2.9684829485539352</v>
      </c>
      <c r="C8" s="1">
        <f t="shared" si="0"/>
        <v>3.0252189545236079</v>
      </c>
      <c r="D8" s="1">
        <f t="shared" si="1"/>
        <v>3.218974373390731E-3</v>
      </c>
      <c r="E8" s="7"/>
      <c r="F8" s="7" t="s">
        <v>24</v>
      </c>
      <c r="G8" s="7"/>
      <c r="H8" s="7"/>
      <c r="I8" s="7"/>
      <c r="J8" s="7"/>
      <c r="K8" s="7"/>
      <c r="L8" s="7"/>
      <c r="M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</row>
    <row r="9" spans="1:34" x14ac:dyDescent="0.2">
      <c r="A9" s="1">
        <v>0.5</v>
      </c>
      <c r="B9" s="1">
        <v>2.6857417386022635</v>
      </c>
      <c r="C9" s="1">
        <f t="shared" si="0"/>
        <v>2.8975070064586315</v>
      </c>
      <c r="D9" s="1">
        <f t="shared" si="1"/>
        <v>4.4844528670279264E-2</v>
      </c>
      <c r="E9" s="7"/>
      <c r="F9" s="8" t="s">
        <v>25</v>
      </c>
      <c r="G9" s="7"/>
      <c r="H9" s="7"/>
      <c r="I9" s="7"/>
      <c r="J9" s="7"/>
      <c r="K9" s="7"/>
      <c r="L9" s="7"/>
      <c r="M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</row>
    <row r="10" spans="1:34" x14ac:dyDescent="0.2">
      <c r="A10" s="1">
        <v>1</v>
      </c>
      <c r="B10" s="1">
        <v>3.5622928644564746</v>
      </c>
      <c r="C10" s="1">
        <f t="shared" si="0"/>
        <v>2.7594471134533798</v>
      </c>
      <c r="D10" s="1">
        <f t="shared" si="1"/>
        <v>0.64456129990372335</v>
      </c>
      <c r="E10" s="7"/>
      <c r="F10" s="7" t="s">
        <v>24</v>
      </c>
      <c r="G10" s="7"/>
      <c r="H10" s="7"/>
      <c r="I10" s="7"/>
      <c r="J10" s="7"/>
      <c r="K10" s="7"/>
      <c r="L10" s="7"/>
      <c r="M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</row>
    <row r="11" spans="1:34" x14ac:dyDescent="0.2">
      <c r="A11" s="1">
        <v>1.5</v>
      </c>
      <c r="B11" s="1">
        <v>3.5440680443502757</v>
      </c>
      <c r="C11" s="1">
        <f t="shared" si="0"/>
        <v>2.6214168791789341</v>
      </c>
      <c r="D11" s="1">
        <f t="shared" si="1"/>
        <v>0.85128517259203429</v>
      </c>
      <c r="E11" s="7"/>
      <c r="F11" s="8" t="s">
        <v>26</v>
      </c>
      <c r="G11" s="7"/>
      <c r="H11" s="7"/>
      <c r="I11" s="7"/>
      <c r="J11" s="7"/>
      <c r="K11" s="7"/>
      <c r="L11" s="7"/>
      <c r="M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</row>
    <row r="12" spans="1:34" x14ac:dyDescent="0.2">
      <c r="A12" s="1">
        <v>2</v>
      </c>
      <c r="B12" s="1">
        <v>2</v>
      </c>
      <c r="C12" s="1">
        <f t="shared" si="0"/>
        <v>2.4833866449110866</v>
      </c>
      <c r="D12" s="1">
        <f t="shared" si="1"/>
        <v>0.23366264847839696</v>
      </c>
      <c r="E12" s="7"/>
      <c r="F12" s="20" t="s">
        <v>28</v>
      </c>
      <c r="G12" s="21"/>
      <c r="H12" s="21"/>
      <c r="I12" s="21"/>
      <c r="J12" s="21"/>
      <c r="K12" s="21"/>
      <c r="L12" s="21"/>
      <c r="M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</row>
    <row r="13" spans="1:34" x14ac:dyDescent="0.2">
      <c r="A13" s="1">
        <v>2.5</v>
      </c>
      <c r="B13" s="1">
        <v>1.9294189257142926</v>
      </c>
      <c r="C13" s="1">
        <f t="shared" si="0"/>
        <v>2.3453564106432392</v>
      </c>
      <c r="D13" s="1">
        <f t="shared" si="1"/>
        <v>0.17300399136901765</v>
      </c>
      <c r="E13" s="7"/>
      <c r="F13" s="21"/>
      <c r="G13" s="21"/>
      <c r="H13" s="21"/>
      <c r="I13" s="21"/>
      <c r="J13" s="21"/>
      <c r="K13" s="21"/>
      <c r="L13" s="21"/>
      <c r="M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</row>
    <row r="14" spans="1:34" x14ac:dyDescent="0.2">
      <c r="A14" s="1">
        <v>0</v>
      </c>
      <c r="B14" s="1">
        <v>5.2479732663618064</v>
      </c>
      <c r="C14" s="1">
        <f t="shared" si="0"/>
        <v>5.5240243733274355</v>
      </c>
      <c r="D14" s="1">
        <f t="shared" si="1"/>
        <v>7.6204213656949182E-2</v>
      </c>
      <c r="E14" s="7"/>
      <c r="F14" s="21"/>
      <c r="G14" s="21"/>
      <c r="H14" s="21"/>
      <c r="I14" s="21"/>
      <c r="J14" s="21"/>
      <c r="K14" s="21"/>
      <c r="L14" s="21"/>
      <c r="M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</row>
    <row r="15" spans="1:34" x14ac:dyDescent="0.2">
      <c r="A15" s="1">
        <v>0.25</v>
      </c>
      <c r="B15" s="1">
        <v>3.2624510897304293</v>
      </c>
      <c r="C15" s="1">
        <f t="shared" si="0"/>
        <v>3.0252189545236079</v>
      </c>
      <c r="D15" s="1">
        <f t="shared" si="1"/>
        <v>5.627908597478759E-2</v>
      </c>
      <c r="E15" s="7"/>
      <c r="F15" s="7"/>
      <c r="G15" s="7"/>
      <c r="H15" s="7"/>
      <c r="I15" s="7"/>
      <c r="J15" s="7"/>
      <c r="K15" s="7"/>
      <c r="L15" s="7"/>
      <c r="M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</row>
    <row r="16" spans="1:34" x14ac:dyDescent="0.2">
      <c r="A16" s="1">
        <v>0.5</v>
      </c>
      <c r="B16" s="1">
        <v>3.0969100130080562</v>
      </c>
      <c r="C16" s="1">
        <f t="shared" si="0"/>
        <v>2.8975070064586315</v>
      </c>
      <c r="D16" s="1">
        <f t="shared" si="1"/>
        <v>3.9761559020949938E-2</v>
      </c>
      <c r="E16" s="7"/>
      <c r="F16" s="7"/>
      <c r="G16" s="7"/>
      <c r="H16" s="7"/>
      <c r="I16" s="7"/>
      <c r="J16" s="7"/>
      <c r="K16" s="7"/>
      <c r="L16" s="7"/>
      <c r="M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1:34" x14ac:dyDescent="0.2">
      <c r="A17" s="1">
        <v>1</v>
      </c>
      <c r="B17" s="1">
        <v>2.5250448070368452</v>
      </c>
      <c r="C17" s="1">
        <f t="shared" si="0"/>
        <v>2.7594471134533798</v>
      </c>
      <c r="D17" s="1">
        <f t="shared" si="1"/>
        <v>5.4944441253390972E-2</v>
      </c>
      <c r="E17" s="7"/>
      <c r="F17" s="7"/>
      <c r="G17" s="7"/>
      <c r="H17" s="7"/>
      <c r="I17" s="7"/>
      <c r="J17" s="7"/>
      <c r="K17" s="7"/>
      <c r="L17" s="7"/>
      <c r="M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1:34" x14ac:dyDescent="0.2">
      <c r="A18" s="1">
        <v>1.5</v>
      </c>
      <c r="B18" s="1">
        <v>2.5440680443502757</v>
      </c>
      <c r="C18" s="1">
        <f t="shared" si="0"/>
        <v>2.6214168791789341</v>
      </c>
      <c r="D18" s="1">
        <f t="shared" si="1"/>
        <v>5.9828422493510783E-3</v>
      </c>
      <c r="E18" s="7"/>
      <c r="F18" s="7"/>
      <c r="G18" s="7"/>
      <c r="H18" s="7"/>
      <c r="I18" s="7"/>
      <c r="J18" s="7"/>
      <c r="K18" s="7"/>
      <c r="L18" s="7"/>
      <c r="M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</row>
    <row r="19" spans="1:34" x14ac:dyDescent="0.2">
      <c r="A19" s="1">
        <v>2.5</v>
      </c>
      <c r="B19" s="1">
        <v>2.6180480967120929</v>
      </c>
      <c r="C19" s="1">
        <f t="shared" si="0"/>
        <v>2.3453564106432392</v>
      </c>
      <c r="D19" s="1">
        <f t="shared" si="1"/>
        <v>7.4360755651074278E-2</v>
      </c>
      <c r="E19" s="7"/>
      <c r="F19" s="7"/>
      <c r="G19" s="7"/>
      <c r="H19" s="7"/>
      <c r="I19" s="7"/>
      <c r="J19" s="7"/>
      <c r="K19" s="7"/>
      <c r="L19" s="7"/>
      <c r="M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</row>
    <row r="20" spans="1:34" x14ac:dyDescent="0.2">
      <c r="A20" s="6" t="s">
        <v>10</v>
      </c>
      <c r="B20" s="1"/>
      <c r="C20" s="1"/>
      <c r="D20" s="1">
        <f>SUM(D2:D19)</f>
        <v>2.7627710580757676</v>
      </c>
      <c r="E20" s="7"/>
      <c r="F20" s="7"/>
      <c r="G20" s="7"/>
      <c r="H20" s="7"/>
      <c r="I20" s="7"/>
      <c r="J20" s="7"/>
      <c r="K20" s="7"/>
      <c r="L20" s="7"/>
      <c r="M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</row>
    <row r="21" spans="1:34" x14ac:dyDescent="0.2">
      <c r="A21" s="1"/>
      <c r="B21" s="1"/>
      <c r="C21" s="1"/>
      <c r="D21" s="1"/>
      <c r="E21" s="7"/>
      <c r="F21" s="7"/>
      <c r="G21" s="7"/>
      <c r="H21" s="7"/>
      <c r="I21" s="7"/>
      <c r="J21" s="7"/>
      <c r="K21" s="7"/>
      <c r="L21" s="7"/>
      <c r="M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</row>
    <row r="22" spans="1:34" x14ac:dyDescent="0.2">
      <c r="A22" s="1"/>
      <c r="B22" s="1"/>
      <c r="C22" s="1"/>
      <c r="D22" s="1"/>
      <c r="E22" s="7"/>
      <c r="F22" s="7"/>
      <c r="G22" s="7"/>
      <c r="H22" s="7"/>
      <c r="I22" s="7"/>
      <c r="J22" s="7"/>
      <c r="K22" s="7"/>
      <c r="L22" s="7"/>
      <c r="M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</row>
    <row r="23" spans="1:34" x14ac:dyDescent="0.2">
      <c r="A23" s="3">
        <v>0</v>
      </c>
      <c r="B23" s="3"/>
      <c r="C23" s="3">
        <f>$G$5+LOG10($G$2*EXP(-$G$3*A23)+(1-$G$2)*EXP(-$G$4*A23))</f>
        <v>5.5240243733274355</v>
      </c>
      <c r="D23" s="1"/>
      <c r="E23" s="7"/>
      <c r="F23" s="7"/>
      <c r="G23" s="7"/>
      <c r="H23" s="7"/>
      <c r="I23" s="7"/>
      <c r="J23" s="7"/>
      <c r="K23" s="7"/>
      <c r="L23" s="7"/>
      <c r="M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1:34" x14ac:dyDescent="0.2">
      <c r="A24" s="3">
        <v>2.5000000000000001E-2</v>
      </c>
      <c r="B24" s="3"/>
      <c r="C24" s="3">
        <f t="shared" ref="C24:C87" si="2">$G$5+LOG10($G$2*EXP(-$G$3*A24)+(1-$G$2)*EXP(-$G$4*A24))</f>
        <v>5.1861068434318192</v>
      </c>
      <c r="D24" s="1"/>
      <c r="E24" s="7"/>
      <c r="F24" s="7"/>
      <c r="G24" s="7"/>
      <c r="H24" s="7"/>
      <c r="I24" s="7"/>
      <c r="J24" s="7"/>
      <c r="K24" s="7"/>
      <c r="L24" s="7"/>
      <c r="M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</row>
    <row r="25" spans="1:34" x14ac:dyDescent="0.2">
      <c r="A25" s="3">
        <v>0.05</v>
      </c>
      <c r="B25" s="3"/>
      <c r="C25" s="3">
        <f t="shared" si="2"/>
        <v>4.8500335936941976</v>
      </c>
      <c r="D25" s="1"/>
      <c r="E25" s="7"/>
      <c r="F25" s="7"/>
      <c r="G25" s="7"/>
      <c r="H25" s="7"/>
      <c r="I25" s="7"/>
      <c r="J25" s="7"/>
      <c r="K25" s="7"/>
      <c r="L25" s="7"/>
      <c r="M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</row>
    <row r="26" spans="1:34" x14ac:dyDescent="0.2">
      <c r="A26" s="3">
        <v>7.5000000000000011E-2</v>
      </c>
      <c r="B26" s="3"/>
      <c r="C26" s="3">
        <f t="shared" si="2"/>
        <v>4.517855347219621</v>
      </c>
      <c r="D26" s="1"/>
      <c r="E26" s="7"/>
      <c r="F26" s="7"/>
      <c r="G26" s="7"/>
      <c r="H26" s="7"/>
      <c r="I26" s="7"/>
      <c r="J26" s="7"/>
      <c r="K26" s="7"/>
      <c r="L26" s="7"/>
      <c r="M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</row>
    <row r="27" spans="1:34" x14ac:dyDescent="0.2">
      <c r="A27" s="3">
        <v>0.1</v>
      </c>
      <c r="B27" s="3"/>
      <c r="C27" s="3">
        <f t="shared" si="2"/>
        <v>4.1937371545245208</v>
      </c>
      <c r="D27" s="1"/>
      <c r="E27" s="7"/>
      <c r="F27" s="7"/>
      <c r="G27" s="7"/>
      <c r="H27" s="7"/>
      <c r="I27" s="7"/>
      <c r="J27" s="7"/>
      <c r="K27" s="7"/>
      <c r="L27" s="7"/>
      <c r="M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</row>
    <row r="28" spans="1:34" x14ac:dyDescent="0.2">
      <c r="A28" s="3">
        <v>0.125</v>
      </c>
      <c r="B28" s="3"/>
      <c r="C28" s="3">
        <f t="shared" si="2"/>
        <v>3.8856199371936597</v>
      </c>
      <c r="D28" s="1"/>
      <c r="E28" s="7"/>
      <c r="F28" s="7"/>
      <c r="G28" s="7"/>
      <c r="H28" s="7"/>
      <c r="I28" s="7"/>
      <c r="J28" s="7"/>
      <c r="K28" s="7"/>
      <c r="L28" s="7"/>
      <c r="M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</row>
    <row r="29" spans="1:34" x14ac:dyDescent="0.2">
      <c r="A29" s="3">
        <v>0.15</v>
      </c>
      <c r="B29" s="3"/>
      <c r="C29" s="3">
        <f t="shared" si="2"/>
        <v>3.6068266649309422</v>
      </c>
      <c r="D29" s="1"/>
      <c r="E29" s="7"/>
      <c r="F29" s="7"/>
      <c r="G29" s="7"/>
      <c r="H29" s="7"/>
      <c r="I29" s="7"/>
      <c r="J29" s="7"/>
      <c r="K29" s="7"/>
      <c r="L29" s="7"/>
      <c r="M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</row>
    <row r="30" spans="1:34" x14ac:dyDescent="0.2">
      <c r="A30" s="3">
        <v>0.17499999999999999</v>
      </c>
      <c r="B30" s="3"/>
      <c r="C30" s="3">
        <f t="shared" si="2"/>
        <v>3.374757687097353</v>
      </c>
      <c r="D30" s="1"/>
      <c r="E30" s="7"/>
      <c r="F30" s="7"/>
      <c r="G30" s="7"/>
      <c r="H30" s="7"/>
      <c r="I30" s="7"/>
      <c r="J30" s="7"/>
      <c r="K30" s="7"/>
      <c r="L30" s="7"/>
      <c r="M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</row>
    <row r="31" spans="1:34" x14ac:dyDescent="0.2">
      <c r="A31" s="3">
        <v>0.19999999999999998</v>
      </c>
      <c r="B31" s="3"/>
      <c r="C31" s="3">
        <f t="shared" si="2"/>
        <v>3.2029883341079071</v>
      </c>
      <c r="D31" s="1"/>
      <c r="E31" s="7"/>
      <c r="F31" s="7"/>
      <c r="G31" s="7"/>
      <c r="H31" s="7"/>
      <c r="I31" s="7"/>
      <c r="J31" s="7"/>
      <c r="K31" s="7"/>
      <c r="L31" s="7"/>
      <c r="M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</row>
    <row r="32" spans="1:34" x14ac:dyDescent="0.2">
      <c r="A32" s="3">
        <v>0.22499999999999998</v>
      </c>
      <c r="B32" s="3"/>
      <c r="C32" s="3">
        <f t="shared" si="2"/>
        <v>3.0911437012887051</v>
      </c>
      <c r="D32" s="1"/>
      <c r="E32" s="7"/>
      <c r="F32" s="7"/>
      <c r="G32" s="7"/>
      <c r="H32" s="7"/>
      <c r="I32" s="7"/>
      <c r="J32" s="7"/>
      <c r="K32" s="7"/>
      <c r="L32" s="7"/>
      <c r="M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</row>
    <row r="33" spans="1:34" x14ac:dyDescent="0.2">
      <c r="A33" s="3">
        <v>0.24999999999999997</v>
      </c>
      <c r="B33" s="3"/>
      <c r="C33" s="3">
        <f t="shared" si="2"/>
        <v>3.0252189545236079</v>
      </c>
      <c r="D33" s="1"/>
      <c r="E33" s="7"/>
      <c r="F33" s="7"/>
      <c r="G33" s="7"/>
      <c r="H33" s="7"/>
      <c r="I33" s="7"/>
      <c r="J33" s="7"/>
      <c r="K33" s="7"/>
      <c r="L33" s="7"/>
      <c r="M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</row>
    <row r="34" spans="1:34" x14ac:dyDescent="0.2">
      <c r="A34" s="3">
        <v>0.27499999999999997</v>
      </c>
      <c r="B34" s="3"/>
      <c r="C34" s="3">
        <f t="shared" si="2"/>
        <v>2.9878833077833131</v>
      </c>
      <c r="D34" s="1"/>
      <c r="E34" s="7"/>
      <c r="F34" s="7"/>
      <c r="G34" s="7"/>
      <c r="H34" s="7"/>
      <c r="I34" s="7"/>
      <c r="J34" s="7"/>
      <c r="K34" s="7"/>
      <c r="L34" s="7"/>
      <c r="M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</row>
    <row r="35" spans="1:34" x14ac:dyDescent="0.2">
      <c r="A35" s="3">
        <v>0.3</v>
      </c>
      <c r="B35" s="3"/>
      <c r="C35" s="3">
        <f t="shared" si="2"/>
        <v>2.9660722548002436</v>
      </c>
      <c r="D35" s="1"/>
      <c r="E35" s="7"/>
      <c r="F35" s="7"/>
      <c r="G35" s="7"/>
      <c r="H35" s="7"/>
      <c r="I35" s="7"/>
      <c r="J35" s="7"/>
      <c r="K35" s="7"/>
      <c r="L35" s="7"/>
      <c r="M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</row>
    <row r="36" spans="1:34" x14ac:dyDescent="0.2">
      <c r="A36" s="3">
        <v>0.32500000000000001</v>
      </c>
      <c r="B36" s="3"/>
      <c r="C36" s="3">
        <f t="shared" si="2"/>
        <v>2.9520609927374508</v>
      </c>
      <c r="D36" s="1"/>
      <c r="E36" s="7"/>
      <c r="F36" s="7"/>
      <c r="G36" s="7"/>
      <c r="H36" s="7"/>
      <c r="I36" s="7"/>
      <c r="J36" s="7"/>
      <c r="K36" s="7"/>
      <c r="L36" s="7"/>
      <c r="M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</row>
    <row r="37" spans="1:34" x14ac:dyDescent="0.2">
      <c r="A37" s="3">
        <v>0.35000000000000003</v>
      </c>
      <c r="B37" s="3"/>
      <c r="C37" s="3">
        <f t="shared" si="2"/>
        <v>2.9418140686787928</v>
      </c>
      <c r="D37" s="1"/>
      <c r="E37" s="7"/>
      <c r="F37" s="7"/>
      <c r="G37" s="7"/>
      <c r="H37" s="7"/>
      <c r="I37" s="7"/>
      <c r="J37" s="7"/>
      <c r="K37" s="7"/>
      <c r="L37" s="7"/>
      <c r="M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</row>
    <row r="38" spans="1:34" x14ac:dyDescent="0.2">
      <c r="A38" s="3">
        <v>0.37500000000000006</v>
      </c>
      <c r="B38" s="3"/>
      <c r="C38" s="3">
        <f t="shared" si="2"/>
        <v>2.9333484400761081</v>
      </c>
      <c r="D38" s="1"/>
      <c r="E38" s="7"/>
      <c r="F38" s="7"/>
      <c r="G38" s="7"/>
      <c r="H38" s="7"/>
      <c r="I38" s="7"/>
      <c r="J38" s="7"/>
      <c r="K38" s="7"/>
      <c r="L38" s="7"/>
      <c r="M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</row>
    <row r="39" spans="1:34" x14ac:dyDescent="0.2">
      <c r="A39" s="3">
        <v>0.40000000000000008</v>
      </c>
      <c r="B39" s="3"/>
      <c r="C39" s="3">
        <f t="shared" si="2"/>
        <v>2.9257178403826676</v>
      </c>
      <c r="D39" s="1"/>
      <c r="E39" s="7"/>
      <c r="F39" s="7"/>
      <c r="G39" s="7"/>
      <c r="H39" s="7"/>
      <c r="I39" s="7"/>
      <c r="J39" s="7"/>
      <c r="K39" s="7"/>
      <c r="L39" s="7"/>
      <c r="M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</row>
    <row r="40" spans="1:34" x14ac:dyDescent="0.2">
      <c r="A40" s="3">
        <v>0.4250000000000001</v>
      </c>
      <c r="B40" s="3"/>
      <c r="C40" s="3">
        <f t="shared" si="2"/>
        <v>2.9184769549907434</v>
      </c>
      <c r="D40" s="1"/>
      <c r="E40" s="7"/>
      <c r="F40" s="7"/>
      <c r="G40" s="7"/>
      <c r="H40" s="7"/>
      <c r="I40" s="7"/>
      <c r="J40" s="7"/>
      <c r="K40" s="7"/>
      <c r="L40" s="7"/>
      <c r="M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</row>
    <row r="41" spans="1:34" x14ac:dyDescent="0.2">
      <c r="A41" s="3">
        <v>0.45000000000000012</v>
      </c>
      <c r="B41" s="3"/>
      <c r="C41" s="3">
        <f t="shared" si="2"/>
        <v>2.9114175765043822</v>
      </c>
      <c r="D41" s="1"/>
      <c r="E41" s="7"/>
      <c r="F41" s="7"/>
      <c r="G41" s="7"/>
      <c r="H41" s="7"/>
      <c r="I41" s="7"/>
      <c r="J41" s="7"/>
      <c r="K41" s="7"/>
      <c r="L41" s="7"/>
      <c r="M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</row>
    <row r="42" spans="1:34" x14ac:dyDescent="0.2">
      <c r="A42" s="3">
        <v>0.47500000000000014</v>
      </c>
      <c r="B42" s="3"/>
      <c r="C42" s="3">
        <f t="shared" si="2"/>
        <v>2.9044426522392959</v>
      </c>
      <c r="D42" s="1"/>
      <c r="E42" s="7"/>
      <c r="F42" s="7"/>
      <c r="G42" s="7"/>
      <c r="H42" s="7"/>
      <c r="I42" s="7"/>
      <c r="J42" s="7"/>
      <c r="K42" s="7"/>
      <c r="L42" s="7"/>
      <c r="M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</row>
    <row r="43" spans="1:34" x14ac:dyDescent="0.2">
      <c r="A43" s="3">
        <v>0.50000000000000011</v>
      </c>
      <c r="B43" s="3"/>
      <c r="C43" s="3">
        <f t="shared" si="2"/>
        <v>2.8975070064586315</v>
      </c>
      <c r="D43" s="1"/>
      <c r="E43" s="7"/>
      <c r="F43" s="7"/>
      <c r="G43" s="7"/>
      <c r="H43" s="7"/>
      <c r="I43" s="7"/>
      <c r="J43" s="7"/>
      <c r="K43" s="7"/>
      <c r="L43" s="7"/>
      <c r="M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</row>
    <row r="44" spans="1:34" x14ac:dyDescent="0.2">
      <c r="A44" s="3">
        <v>0.52500000000000013</v>
      </c>
      <c r="B44" s="3"/>
      <c r="C44" s="3">
        <f t="shared" si="2"/>
        <v>2.8905896247429692</v>
      </c>
      <c r="D44" s="1"/>
      <c r="E44" s="7"/>
      <c r="F44" s="7"/>
      <c r="G44" s="7"/>
      <c r="H44" s="7"/>
      <c r="I44" s="7"/>
      <c r="J44" s="7"/>
      <c r="K44" s="7"/>
      <c r="L44" s="7"/>
      <c r="M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</row>
    <row r="45" spans="1:34" x14ac:dyDescent="0.2">
      <c r="A45" s="3">
        <v>0.55000000000000016</v>
      </c>
      <c r="B45" s="3"/>
      <c r="C45" s="3">
        <f t="shared" si="2"/>
        <v>2.8836807347932836</v>
      </c>
      <c r="D45" s="1"/>
      <c r="E45" s="7"/>
      <c r="F45" s="7"/>
      <c r="G45" s="7"/>
      <c r="H45" s="7"/>
      <c r="I45" s="7"/>
      <c r="J45" s="7"/>
      <c r="K45" s="7"/>
      <c r="L45" s="7"/>
      <c r="M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</row>
    <row r="46" spans="1:34" x14ac:dyDescent="0.2">
      <c r="A46" s="3">
        <v>0.57500000000000018</v>
      </c>
      <c r="B46" s="3"/>
      <c r="C46" s="3">
        <f t="shared" si="2"/>
        <v>2.8767757928603976</v>
      </c>
      <c r="D46" s="1"/>
      <c r="E46" s="7"/>
      <c r="F46" s="7"/>
      <c r="G46" s="7"/>
      <c r="H46" s="7"/>
      <c r="I46" s="7"/>
      <c r="J46" s="7"/>
      <c r="K46" s="7"/>
      <c r="L46" s="7"/>
      <c r="M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</row>
    <row r="47" spans="1:34" x14ac:dyDescent="0.2">
      <c r="A47" s="3">
        <v>0.6000000000000002</v>
      </c>
      <c r="B47" s="3"/>
      <c r="C47" s="3">
        <f t="shared" si="2"/>
        <v>2.8698726864125788</v>
      </c>
      <c r="D47" s="1"/>
      <c r="E47" s="7"/>
      <c r="F47" s="7"/>
      <c r="G47" s="7"/>
      <c r="H47" s="7"/>
      <c r="I47" s="7"/>
      <c r="J47" s="7"/>
      <c r="K47" s="7"/>
      <c r="L47" s="7"/>
      <c r="M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</row>
    <row r="48" spans="1:34" x14ac:dyDescent="0.2">
      <c r="A48" s="3">
        <v>0.62500000000000022</v>
      </c>
      <c r="B48" s="3"/>
      <c r="C48" s="3">
        <f t="shared" si="2"/>
        <v>2.8629704332976447</v>
      </c>
      <c r="D48" s="1"/>
      <c r="E48" s="7"/>
      <c r="F48" s="7"/>
      <c r="G48" s="7"/>
      <c r="H48" s="7"/>
      <c r="I48" s="7"/>
      <c r="J48" s="7"/>
      <c r="K48" s="7"/>
      <c r="L48" s="7"/>
      <c r="M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</row>
    <row r="49" spans="1:34" x14ac:dyDescent="0.2">
      <c r="A49" s="3">
        <v>0.65000000000000024</v>
      </c>
      <c r="B49" s="3"/>
      <c r="C49" s="3">
        <f t="shared" si="2"/>
        <v>2.8560685769027523</v>
      </c>
      <c r="D49" s="1"/>
      <c r="E49" s="7"/>
      <c r="F49" s="7"/>
      <c r="G49" s="7"/>
      <c r="H49" s="7"/>
      <c r="I49" s="7"/>
      <c r="J49" s="7"/>
      <c r="K49" s="7"/>
      <c r="L49" s="7"/>
      <c r="M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</row>
    <row r="50" spans="1:34" x14ac:dyDescent="0.2">
      <c r="A50" s="3">
        <v>0.67500000000000027</v>
      </c>
      <c r="B50" s="3"/>
      <c r="C50" s="3">
        <f t="shared" si="2"/>
        <v>2.8491669049452137</v>
      </c>
      <c r="D50" s="1"/>
      <c r="E50" s="7"/>
      <c r="F50" s="7"/>
      <c r="G50" s="7"/>
      <c r="H50" s="7"/>
      <c r="I50" s="7"/>
      <c r="J50" s="7"/>
      <c r="K50" s="7"/>
      <c r="L50" s="7"/>
      <c r="M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</row>
    <row r="51" spans="1:34" x14ac:dyDescent="0.2">
      <c r="A51" s="3">
        <v>0.70000000000000029</v>
      </c>
      <c r="B51" s="3"/>
      <c r="C51" s="3">
        <f t="shared" si="2"/>
        <v>2.8422653187335429</v>
      </c>
      <c r="D51" s="1"/>
      <c r="E51" s="7"/>
      <c r="F51" s="7"/>
      <c r="G51" s="7"/>
      <c r="H51" s="7"/>
      <c r="I51" s="7"/>
      <c r="J51" s="7"/>
      <c r="K51" s="7"/>
      <c r="L51" s="7"/>
      <c r="M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</row>
    <row r="52" spans="1:34" x14ac:dyDescent="0.2">
      <c r="A52" s="3">
        <v>0.72500000000000031</v>
      </c>
      <c r="B52" s="3"/>
      <c r="C52" s="3">
        <f t="shared" si="2"/>
        <v>2.8353637723855454</v>
      </c>
      <c r="D52" s="1"/>
      <c r="E52" s="7"/>
      <c r="F52" s="7"/>
      <c r="G52" s="7"/>
      <c r="H52" s="7"/>
      <c r="I52" s="7"/>
      <c r="J52" s="7"/>
      <c r="K52" s="7"/>
      <c r="L52" s="7"/>
      <c r="M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</row>
    <row r="53" spans="1:34" x14ac:dyDescent="0.2">
      <c r="A53" s="3">
        <v>0.75000000000000033</v>
      </c>
      <c r="B53" s="3"/>
      <c r="C53" s="3">
        <f t="shared" si="2"/>
        <v>2.8284622445703613</v>
      </c>
      <c r="D53" s="1"/>
      <c r="E53" s="7"/>
      <c r="F53" s="7"/>
      <c r="G53" s="7"/>
      <c r="H53" s="7"/>
      <c r="I53" s="7"/>
      <c r="J53" s="7"/>
      <c r="K53" s="7"/>
      <c r="L53" s="7"/>
      <c r="M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</row>
    <row r="54" spans="1:34" x14ac:dyDescent="0.2">
      <c r="A54" s="3">
        <v>0.77500000000000036</v>
      </c>
      <c r="B54" s="3"/>
      <c r="C54" s="3">
        <f t="shared" si="2"/>
        <v>2.8215607253711696</v>
      </c>
      <c r="D54" s="1"/>
      <c r="E54" s="7"/>
      <c r="F54" s="7"/>
      <c r="G54" s="7"/>
      <c r="H54" s="7"/>
      <c r="I54" s="7"/>
      <c r="J54" s="7"/>
      <c r="K54" s="7"/>
      <c r="L54" s="7"/>
      <c r="M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</row>
    <row r="55" spans="1:34" x14ac:dyDescent="0.2">
      <c r="A55" s="3">
        <v>0.80000000000000038</v>
      </c>
      <c r="B55" s="3"/>
      <c r="C55" s="3">
        <f t="shared" si="2"/>
        <v>2.8146592101775942</v>
      </c>
      <c r="D55" s="1"/>
      <c r="E55" s="7"/>
      <c r="F55" s="7"/>
      <c r="G55" s="7"/>
      <c r="H55" s="7"/>
      <c r="I55" s="7"/>
      <c r="J55" s="7"/>
      <c r="K55" s="7"/>
      <c r="L55" s="7"/>
      <c r="M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</row>
    <row r="56" spans="1:34" x14ac:dyDescent="0.2">
      <c r="A56" s="3">
        <v>0.8250000000000004</v>
      </c>
      <c r="B56" s="3"/>
      <c r="C56" s="3">
        <f t="shared" si="2"/>
        <v>2.8077576968462479</v>
      </c>
      <c r="D56" s="1"/>
      <c r="E56" s="7"/>
      <c r="F56" s="7"/>
      <c r="G56" s="7"/>
      <c r="H56" s="7"/>
      <c r="I56" s="7"/>
      <c r="J56" s="7"/>
      <c r="K56" s="7"/>
      <c r="L56" s="7"/>
      <c r="M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</row>
    <row r="57" spans="1:34" x14ac:dyDescent="0.2">
      <c r="A57" s="3">
        <v>0.85000000000000042</v>
      </c>
      <c r="B57" s="3"/>
      <c r="C57" s="3">
        <f t="shared" si="2"/>
        <v>2.8008561843806614</v>
      </c>
      <c r="D57" s="1"/>
      <c r="E57" s="7"/>
      <c r="F57" s="7"/>
      <c r="G57" s="7"/>
      <c r="H57" s="7"/>
      <c r="I57" s="7"/>
      <c r="J57" s="7"/>
      <c r="K57" s="7"/>
      <c r="L57" s="7"/>
      <c r="M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</row>
    <row r="58" spans="1:34" x14ac:dyDescent="0.2">
      <c r="A58" s="3">
        <v>0.87500000000000044</v>
      </c>
      <c r="B58" s="3"/>
      <c r="C58" s="3">
        <f t="shared" si="2"/>
        <v>2.7939546723175703</v>
      </c>
      <c r="D58" s="1"/>
      <c r="E58" s="7"/>
      <c r="F58" s="7"/>
      <c r="G58" s="7"/>
      <c r="H58" s="7"/>
      <c r="I58" s="7"/>
      <c r="J58" s="7"/>
      <c r="K58" s="7"/>
      <c r="L58" s="7"/>
      <c r="M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</row>
    <row r="59" spans="1:34" x14ac:dyDescent="0.2">
      <c r="A59" s="3">
        <v>0.90000000000000047</v>
      </c>
      <c r="B59" s="3"/>
      <c r="C59" s="3">
        <f t="shared" si="2"/>
        <v>2.7870531604416016</v>
      </c>
      <c r="D59" s="1"/>
      <c r="E59" s="7"/>
      <c r="F59" s="7"/>
      <c r="G59" s="7"/>
      <c r="H59" s="7"/>
      <c r="I59" s="7"/>
      <c r="J59" s="7"/>
      <c r="K59" s="7"/>
      <c r="L59" s="7"/>
      <c r="M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</row>
    <row r="60" spans="1:34" x14ac:dyDescent="0.2">
      <c r="A60" s="3">
        <v>0.92500000000000049</v>
      </c>
      <c r="B60" s="3"/>
      <c r="C60" s="3">
        <f t="shared" si="2"/>
        <v>2.7801516486526263</v>
      </c>
      <c r="D60" s="1"/>
      <c r="E60" s="7"/>
      <c r="F60" s="7"/>
      <c r="G60" s="7"/>
      <c r="H60" s="7"/>
      <c r="I60" s="7"/>
      <c r="J60" s="7"/>
      <c r="K60" s="7"/>
      <c r="L60" s="7"/>
      <c r="M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</row>
    <row r="61" spans="1:34" x14ac:dyDescent="0.2">
      <c r="A61" s="3">
        <v>0.95000000000000051</v>
      </c>
      <c r="B61" s="3"/>
      <c r="C61" s="3">
        <f t="shared" si="2"/>
        <v>2.7732501369040956</v>
      </c>
      <c r="D61" s="1"/>
      <c r="E61" s="7"/>
      <c r="F61" s="7"/>
      <c r="G61" s="7"/>
      <c r="H61" s="7"/>
      <c r="I61" s="7"/>
      <c r="J61" s="7"/>
      <c r="K61" s="7"/>
      <c r="L61" s="7"/>
      <c r="M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</row>
    <row r="62" spans="1:34" x14ac:dyDescent="0.2">
      <c r="A62" s="3">
        <v>0.97500000000000053</v>
      </c>
      <c r="B62" s="3"/>
      <c r="C62" s="3">
        <f t="shared" si="2"/>
        <v>2.7663486251743667</v>
      </c>
      <c r="D62" s="1"/>
      <c r="E62" s="7"/>
      <c r="F62" s="7"/>
      <c r="G62" s="7"/>
      <c r="H62" s="7"/>
      <c r="I62" s="7"/>
      <c r="J62" s="7"/>
      <c r="K62" s="7"/>
      <c r="L62" s="7"/>
      <c r="M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</row>
    <row r="63" spans="1:34" x14ac:dyDescent="0.2">
      <c r="A63" s="3">
        <v>1.0000000000000004</v>
      </c>
      <c r="B63" s="3"/>
      <c r="C63" s="3">
        <f t="shared" si="2"/>
        <v>2.7594471134533798</v>
      </c>
      <c r="D63" s="1"/>
      <c r="E63" s="7"/>
      <c r="F63" s="7"/>
      <c r="G63" s="7"/>
      <c r="H63" s="7"/>
      <c r="I63" s="7"/>
      <c r="J63" s="7"/>
      <c r="K63" s="7"/>
      <c r="L63" s="7"/>
      <c r="M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</row>
    <row r="64" spans="1:34" x14ac:dyDescent="0.2">
      <c r="A64" s="3">
        <v>1.0250000000000004</v>
      </c>
      <c r="B64" s="3"/>
      <c r="C64" s="3">
        <f t="shared" si="2"/>
        <v>2.7525456017364567</v>
      </c>
      <c r="D64" s="1"/>
      <c r="E64" s="7"/>
      <c r="F64" s="7"/>
      <c r="G64" s="7"/>
      <c r="H64" s="7"/>
      <c r="I64" s="7"/>
      <c r="J64" s="7"/>
      <c r="K64" s="7"/>
      <c r="L64" s="7"/>
      <c r="M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</row>
    <row r="65" spans="1:34" x14ac:dyDescent="0.2">
      <c r="A65" s="3">
        <v>1.0500000000000003</v>
      </c>
      <c r="B65" s="3"/>
      <c r="C65" s="3">
        <f t="shared" si="2"/>
        <v>2.7456440900214227</v>
      </c>
      <c r="D65" s="1"/>
      <c r="E65" s="7"/>
      <c r="F65" s="7"/>
      <c r="G65" s="7"/>
      <c r="H65" s="7"/>
      <c r="I65" s="7"/>
      <c r="J65" s="7"/>
      <c r="K65" s="7"/>
      <c r="L65" s="7"/>
      <c r="M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</row>
    <row r="66" spans="1:34" x14ac:dyDescent="0.2">
      <c r="A66" s="3">
        <v>1.0750000000000002</v>
      </c>
      <c r="B66" s="3"/>
      <c r="C66" s="3">
        <f t="shared" si="2"/>
        <v>2.7387425783072672</v>
      </c>
      <c r="D66" s="1"/>
      <c r="E66" s="7"/>
      <c r="F66" s="7"/>
      <c r="G66" s="7"/>
      <c r="H66" s="7"/>
      <c r="I66" s="7"/>
      <c r="J66" s="7"/>
      <c r="K66" s="7"/>
      <c r="L66" s="7"/>
      <c r="M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</row>
    <row r="67" spans="1:34" x14ac:dyDescent="0.2">
      <c r="A67" s="3">
        <v>1.1000000000000001</v>
      </c>
      <c r="B67" s="3"/>
      <c r="C67" s="3">
        <f t="shared" si="2"/>
        <v>2.7318410665935202</v>
      </c>
      <c r="D67" s="1"/>
      <c r="E67" s="7"/>
      <c r="F67" s="7"/>
      <c r="G67" s="7"/>
      <c r="H67" s="7"/>
      <c r="I67" s="7"/>
      <c r="J67" s="7"/>
      <c r="K67" s="7"/>
      <c r="L67" s="7"/>
      <c r="M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</row>
    <row r="68" spans="1:34" x14ac:dyDescent="0.2">
      <c r="A68" s="3">
        <v>1.125</v>
      </c>
      <c r="B68" s="3"/>
      <c r="C68" s="3">
        <f t="shared" si="2"/>
        <v>2.7249395548799629</v>
      </c>
      <c r="D68" s="1"/>
      <c r="E68" s="7"/>
      <c r="F68" s="7"/>
      <c r="G68" s="7"/>
      <c r="H68" s="7"/>
      <c r="I68" s="7"/>
      <c r="J68" s="7"/>
      <c r="K68" s="7"/>
      <c r="L68" s="7"/>
      <c r="M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</row>
    <row r="69" spans="1:34" x14ac:dyDescent="0.2">
      <c r="A69" s="3">
        <v>1.1499999999999999</v>
      </c>
      <c r="B69" s="3"/>
      <c r="C69" s="3">
        <f t="shared" si="2"/>
        <v>2.7180380431664939</v>
      </c>
      <c r="D69" s="1"/>
      <c r="E69" s="7"/>
      <c r="F69" s="7"/>
      <c r="G69" s="7"/>
      <c r="H69" s="7"/>
      <c r="I69" s="7"/>
      <c r="J69" s="7"/>
      <c r="K69" s="7"/>
      <c r="L69" s="7"/>
      <c r="M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</row>
    <row r="70" spans="1:34" x14ac:dyDescent="0.2">
      <c r="A70" s="3">
        <v>1.1749999999999998</v>
      </c>
      <c r="B70" s="3"/>
      <c r="C70" s="3">
        <f t="shared" si="2"/>
        <v>2.7111365314530658</v>
      </c>
      <c r="D70" s="1"/>
      <c r="E70" s="7"/>
      <c r="F70" s="7"/>
      <c r="G70" s="7"/>
      <c r="H70" s="7"/>
      <c r="I70" s="7"/>
      <c r="J70" s="7"/>
      <c r="K70" s="7"/>
      <c r="L70" s="7"/>
      <c r="M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</row>
    <row r="71" spans="1:34" x14ac:dyDescent="0.2">
      <c r="A71" s="3">
        <v>1.1999999999999997</v>
      </c>
      <c r="B71" s="3"/>
      <c r="C71" s="3">
        <f t="shared" si="2"/>
        <v>2.7042350197396567</v>
      </c>
      <c r="D71" s="1"/>
      <c r="E71" s="7"/>
      <c r="F71" s="7"/>
      <c r="G71" s="7"/>
      <c r="H71" s="7"/>
      <c r="I71" s="7"/>
      <c r="J71" s="7"/>
      <c r="K71" s="7"/>
      <c r="L71" s="7"/>
      <c r="M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</row>
    <row r="72" spans="1:34" x14ac:dyDescent="0.2">
      <c r="A72" s="3">
        <v>1.2249999999999996</v>
      </c>
      <c r="B72" s="3"/>
      <c r="C72" s="3">
        <f t="shared" si="2"/>
        <v>2.697333508026257</v>
      </c>
      <c r="D72" s="1"/>
      <c r="E72" s="7"/>
      <c r="F72" s="7"/>
      <c r="G72" s="7"/>
      <c r="H72" s="7"/>
      <c r="I72" s="7"/>
      <c r="J72" s="7"/>
      <c r="K72" s="7"/>
      <c r="L72" s="7"/>
      <c r="M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</row>
    <row r="73" spans="1:34" x14ac:dyDescent="0.2">
      <c r="A73" s="3">
        <v>1.2499999999999996</v>
      </c>
      <c r="B73" s="3"/>
      <c r="C73" s="3">
        <f t="shared" si="2"/>
        <v>2.6904319963128609</v>
      </c>
      <c r="D73" s="1"/>
      <c r="E73" s="7"/>
      <c r="F73" s="7"/>
      <c r="G73" s="7"/>
      <c r="H73" s="7"/>
      <c r="I73" s="7"/>
      <c r="J73" s="7"/>
      <c r="K73" s="7"/>
      <c r="L73" s="7"/>
      <c r="M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</row>
    <row r="74" spans="1:34" x14ac:dyDescent="0.2">
      <c r="A74" s="3">
        <v>1.2749999999999995</v>
      </c>
      <c r="B74" s="3"/>
      <c r="C74" s="3">
        <f t="shared" si="2"/>
        <v>2.683530484599467</v>
      </c>
      <c r="D74" s="1"/>
      <c r="E74" s="7"/>
      <c r="F74" s="7"/>
      <c r="G74" s="7"/>
      <c r="H74" s="7"/>
      <c r="I74" s="7"/>
      <c r="J74" s="7"/>
      <c r="K74" s="7"/>
      <c r="L74" s="7"/>
      <c r="M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</row>
    <row r="75" spans="1:34" x14ac:dyDescent="0.2">
      <c r="A75" s="3">
        <v>1.2999999999999994</v>
      </c>
      <c r="B75" s="3"/>
      <c r="C75" s="3">
        <f t="shared" si="2"/>
        <v>2.6766289728860739</v>
      </c>
      <c r="D75" s="1"/>
      <c r="E75" s="7"/>
      <c r="F75" s="7"/>
      <c r="G75" s="7"/>
      <c r="H75" s="7"/>
      <c r="I75" s="7"/>
      <c r="J75" s="7"/>
      <c r="K75" s="7"/>
      <c r="L75" s="7"/>
      <c r="M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</row>
    <row r="76" spans="1:34" x14ac:dyDescent="0.2">
      <c r="A76" s="3">
        <v>1.3249999999999993</v>
      </c>
      <c r="B76" s="3"/>
      <c r="C76" s="3">
        <f t="shared" si="2"/>
        <v>2.6697274611726809</v>
      </c>
      <c r="D76" s="1"/>
      <c r="E76" s="7"/>
      <c r="F76" s="7"/>
      <c r="G76" s="7"/>
      <c r="H76" s="7"/>
      <c r="I76" s="7"/>
      <c r="J76" s="7"/>
      <c r="K76" s="7"/>
      <c r="L76" s="7"/>
      <c r="M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</row>
    <row r="77" spans="1:34" x14ac:dyDescent="0.2">
      <c r="A77" s="3">
        <v>1.3499999999999992</v>
      </c>
      <c r="B77" s="3"/>
      <c r="C77" s="3">
        <f t="shared" si="2"/>
        <v>2.6628259494592887</v>
      </c>
      <c r="D77" s="1"/>
      <c r="E77" s="7"/>
      <c r="F77" s="7"/>
      <c r="G77" s="7"/>
      <c r="H77" s="7"/>
      <c r="I77" s="7"/>
      <c r="J77" s="7"/>
      <c r="K77" s="7"/>
      <c r="L77" s="7"/>
      <c r="M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</row>
    <row r="78" spans="1:34" x14ac:dyDescent="0.2">
      <c r="A78" s="3">
        <v>1.3749999999999991</v>
      </c>
      <c r="B78" s="3"/>
      <c r="C78" s="3">
        <f t="shared" si="2"/>
        <v>2.6559244377458961</v>
      </c>
      <c r="D78" s="1"/>
      <c r="E78" s="7"/>
      <c r="F78" s="7"/>
      <c r="G78" s="7"/>
      <c r="H78" s="7"/>
      <c r="I78" s="7"/>
      <c r="J78" s="7"/>
      <c r="K78" s="7"/>
      <c r="L78" s="7"/>
      <c r="M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</row>
    <row r="79" spans="1:34" x14ac:dyDescent="0.2">
      <c r="A79" s="3">
        <v>1.399999999999999</v>
      </c>
      <c r="B79" s="3"/>
      <c r="C79" s="3">
        <f t="shared" si="2"/>
        <v>2.649022926032504</v>
      </c>
      <c r="D79" s="1"/>
      <c r="E79" s="7"/>
      <c r="F79" s="7"/>
      <c r="G79" s="7"/>
      <c r="H79" s="7"/>
      <c r="I79" s="7"/>
      <c r="J79" s="7"/>
      <c r="K79" s="7"/>
      <c r="L79" s="7"/>
      <c r="M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</row>
    <row r="80" spans="1:34" x14ac:dyDescent="0.2">
      <c r="A80" s="3">
        <v>1.4249999999999989</v>
      </c>
      <c r="B80" s="3"/>
      <c r="C80" s="3">
        <f t="shared" si="2"/>
        <v>2.6421214143191114</v>
      </c>
      <c r="D80" s="1"/>
      <c r="E80" s="7"/>
      <c r="F80" s="7"/>
      <c r="G80" s="7"/>
      <c r="H80" s="7"/>
      <c r="I80" s="7"/>
      <c r="J80" s="7"/>
      <c r="K80" s="7"/>
      <c r="L80" s="7"/>
      <c r="M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</row>
    <row r="81" spans="1:34" x14ac:dyDescent="0.2">
      <c r="A81" s="3">
        <v>1.4499999999999988</v>
      </c>
      <c r="B81" s="3"/>
      <c r="C81" s="3">
        <f t="shared" si="2"/>
        <v>2.6352199026057193</v>
      </c>
      <c r="D81" s="1"/>
      <c r="E81" s="7"/>
      <c r="F81" s="7"/>
      <c r="G81" s="7"/>
      <c r="H81" s="7"/>
      <c r="I81" s="7"/>
      <c r="J81" s="7"/>
      <c r="K81" s="7"/>
      <c r="L81" s="7"/>
      <c r="M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</row>
    <row r="82" spans="1:34" x14ac:dyDescent="0.2">
      <c r="A82" s="3">
        <v>1.4749999999999988</v>
      </c>
      <c r="B82" s="3"/>
      <c r="C82" s="3">
        <f t="shared" si="2"/>
        <v>2.6283183908923267</v>
      </c>
      <c r="D82" s="1"/>
      <c r="E82" s="7"/>
      <c r="F82" s="7"/>
      <c r="G82" s="7"/>
      <c r="H82" s="7"/>
      <c r="I82" s="7"/>
      <c r="J82" s="7"/>
      <c r="K82" s="7"/>
      <c r="L82" s="7"/>
      <c r="M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</row>
    <row r="83" spans="1:34" x14ac:dyDescent="0.2">
      <c r="A83" s="3">
        <v>1.4999999999999987</v>
      </c>
      <c r="B83" s="3"/>
      <c r="C83" s="3">
        <f t="shared" si="2"/>
        <v>2.6214168791789345</v>
      </c>
      <c r="D83" s="1"/>
      <c r="E83" s="7"/>
      <c r="F83" s="7"/>
      <c r="G83" s="7"/>
      <c r="H83" s="7"/>
      <c r="I83" s="7"/>
      <c r="J83" s="7"/>
      <c r="K83" s="7"/>
      <c r="L83" s="7"/>
      <c r="M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</row>
    <row r="84" spans="1:34" x14ac:dyDescent="0.2">
      <c r="A84" s="3">
        <v>1.5249999999999986</v>
      </c>
      <c r="B84" s="3"/>
      <c r="C84" s="3">
        <f t="shared" si="2"/>
        <v>2.6145153674655419</v>
      </c>
      <c r="D84" s="1"/>
      <c r="E84" s="7"/>
      <c r="F84" s="7"/>
      <c r="G84" s="7"/>
      <c r="H84" s="7"/>
      <c r="I84" s="7"/>
      <c r="J84" s="7"/>
      <c r="K84" s="7"/>
      <c r="L84" s="7"/>
      <c r="M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</row>
    <row r="85" spans="1:34" x14ac:dyDescent="0.2">
      <c r="A85" s="3">
        <v>1.5499999999999985</v>
      </c>
      <c r="B85" s="3"/>
      <c r="C85" s="3">
        <f t="shared" si="2"/>
        <v>2.6076138557521498</v>
      </c>
      <c r="D85" s="1"/>
      <c r="E85" s="7"/>
      <c r="F85" s="7"/>
      <c r="G85" s="7"/>
      <c r="H85" s="7"/>
      <c r="I85" s="7"/>
      <c r="J85" s="7"/>
      <c r="K85" s="7"/>
      <c r="L85" s="7"/>
      <c r="M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</row>
    <row r="86" spans="1:34" x14ac:dyDescent="0.2">
      <c r="A86" s="3">
        <v>1.5749999999999984</v>
      </c>
      <c r="B86" s="3"/>
      <c r="C86" s="3">
        <f t="shared" si="2"/>
        <v>2.6007123440387572</v>
      </c>
      <c r="D86" s="1"/>
      <c r="E86" s="7"/>
      <c r="F86" s="7"/>
      <c r="G86" s="7"/>
      <c r="H86" s="7"/>
      <c r="I86" s="7"/>
      <c r="J86" s="7"/>
      <c r="K86" s="7"/>
      <c r="L86" s="7"/>
      <c r="M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</row>
    <row r="87" spans="1:34" x14ac:dyDescent="0.2">
      <c r="A87" s="3">
        <v>1.5999999999999983</v>
      </c>
      <c r="B87" s="3"/>
      <c r="C87" s="3">
        <f t="shared" si="2"/>
        <v>2.593810832325365</v>
      </c>
      <c r="D87" s="1"/>
      <c r="E87" s="7"/>
      <c r="F87" s="7"/>
      <c r="G87" s="7"/>
      <c r="H87" s="7"/>
      <c r="I87" s="7"/>
      <c r="J87" s="7"/>
      <c r="K87" s="7"/>
      <c r="L87" s="7"/>
      <c r="M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</row>
    <row r="88" spans="1:34" x14ac:dyDescent="0.2">
      <c r="A88" s="3">
        <v>1.6249999999999982</v>
      </c>
      <c r="B88" s="3"/>
      <c r="C88" s="3">
        <f t="shared" ref="C88:C123" si="3">$G$5+LOG10($G$2*EXP(-$G$3*A88)+(1-$G$2)*EXP(-$G$4*A88))</f>
        <v>2.5869093206119724</v>
      </c>
      <c r="D88" s="1"/>
      <c r="E88" s="7"/>
      <c r="F88" s="7"/>
      <c r="G88" s="7"/>
      <c r="H88" s="7"/>
      <c r="I88" s="7"/>
      <c r="J88" s="7"/>
      <c r="K88" s="7"/>
      <c r="L88" s="7"/>
      <c r="M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</row>
    <row r="89" spans="1:34" x14ac:dyDescent="0.2">
      <c r="A89" s="3">
        <v>1.6499999999999981</v>
      </c>
      <c r="B89" s="3"/>
      <c r="C89" s="3">
        <f t="shared" si="3"/>
        <v>2.5800078088985803</v>
      </c>
      <c r="D89" s="1"/>
      <c r="E89" s="7"/>
      <c r="F89" s="7"/>
      <c r="G89" s="7"/>
      <c r="H89" s="7"/>
      <c r="I89" s="7"/>
      <c r="J89" s="7"/>
      <c r="K89" s="7"/>
      <c r="L89" s="7"/>
      <c r="M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</row>
    <row r="90" spans="1:34" x14ac:dyDescent="0.2">
      <c r="A90" s="3">
        <v>1.674999999999998</v>
      </c>
      <c r="B90" s="3"/>
      <c r="C90" s="3">
        <f t="shared" si="3"/>
        <v>2.5731062971851881</v>
      </c>
      <c r="D90" s="1"/>
      <c r="E90" s="7"/>
      <c r="F90" s="7"/>
      <c r="G90" s="7"/>
      <c r="H90" s="7"/>
      <c r="I90" s="7"/>
      <c r="J90" s="7"/>
      <c r="K90" s="7"/>
      <c r="L90" s="7"/>
      <c r="M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</row>
    <row r="91" spans="1:34" x14ac:dyDescent="0.2">
      <c r="A91" s="3">
        <v>1.699999999999998</v>
      </c>
      <c r="B91" s="3"/>
      <c r="C91" s="3">
        <f t="shared" si="3"/>
        <v>2.5662047854717955</v>
      </c>
      <c r="D91" s="1"/>
      <c r="E91" s="7"/>
      <c r="F91" s="7"/>
      <c r="G91" s="7"/>
      <c r="H91" s="7"/>
      <c r="I91" s="7"/>
      <c r="J91" s="7"/>
      <c r="K91" s="7"/>
      <c r="L91" s="7"/>
      <c r="M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</row>
    <row r="92" spans="1:34" x14ac:dyDescent="0.2">
      <c r="A92" s="3">
        <v>1.7249999999999979</v>
      </c>
      <c r="B92" s="3"/>
      <c r="C92" s="3">
        <f t="shared" si="3"/>
        <v>2.5593032737584034</v>
      </c>
      <c r="D92" s="1"/>
      <c r="E92" s="7"/>
      <c r="F92" s="7"/>
      <c r="G92" s="7"/>
      <c r="H92" s="7"/>
      <c r="I92" s="7"/>
      <c r="J92" s="7"/>
      <c r="K92" s="7"/>
      <c r="L92" s="7"/>
      <c r="M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</row>
    <row r="93" spans="1:34" x14ac:dyDescent="0.2">
      <c r="A93" s="3">
        <v>1.7499999999999978</v>
      </c>
      <c r="B93" s="3"/>
      <c r="C93" s="3">
        <f t="shared" si="3"/>
        <v>2.5524017620450108</v>
      </c>
      <c r="D93" s="1"/>
      <c r="E93" s="7"/>
      <c r="F93" s="7"/>
      <c r="G93" s="7"/>
      <c r="H93" s="7"/>
      <c r="I93" s="7"/>
      <c r="J93" s="7"/>
      <c r="K93" s="7"/>
      <c r="L93" s="7"/>
      <c r="M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</row>
    <row r="94" spans="1:34" x14ac:dyDescent="0.2">
      <c r="A94" s="3">
        <v>1.7749999999999977</v>
      </c>
      <c r="B94" s="3"/>
      <c r="C94" s="3">
        <f t="shared" si="3"/>
        <v>2.5455002503316186</v>
      </c>
      <c r="D94" s="1"/>
      <c r="E94" s="7"/>
      <c r="F94" s="7"/>
      <c r="G94" s="7"/>
      <c r="H94" s="7"/>
      <c r="I94" s="7"/>
      <c r="J94" s="7"/>
      <c r="K94" s="7"/>
      <c r="L94" s="7"/>
      <c r="M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</row>
    <row r="95" spans="1:34" x14ac:dyDescent="0.2">
      <c r="A95" s="3">
        <v>1.7999999999999976</v>
      </c>
      <c r="B95" s="3"/>
      <c r="C95" s="3">
        <f t="shared" si="3"/>
        <v>2.5385987386182265</v>
      </c>
      <c r="D95" s="1"/>
      <c r="E95" s="7"/>
      <c r="F95" s="7"/>
      <c r="G95" s="7"/>
      <c r="H95" s="7"/>
      <c r="I95" s="7"/>
      <c r="J95" s="7"/>
      <c r="K95" s="7"/>
      <c r="L95" s="7"/>
      <c r="M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</row>
    <row r="96" spans="1:34" x14ac:dyDescent="0.2">
      <c r="A96" s="3">
        <v>1.8249999999999975</v>
      </c>
      <c r="B96" s="3"/>
      <c r="C96" s="3">
        <f t="shared" si="3"/>
        <v>2.5316972269048339</v>
      </c>
      <c r="D96" s="1"/>
      <c r="E96" s="7"/>
      <c r="F96" s="7"/>
      <c r="G96" s="7"/>
      <c r="H96" s="7"/>
      <c r="I96" s="7"/>
      <c r="J96" s="7"/>
      <c r="K96" s="7"/>
      <c r="L96" s="7"/>
      <c r="M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</row>
    <row r="97" spans="1:34" x14ac:dyDescent="0.2">
      <c r="A97" s="3">
        <v>1.8499999999999974</v>
      </c>
      <c r="B97" s="3"/>
      <c r="C97" s="3">
        <f t="shared" si="3"/>
        <v>2.5247957151914413</v>
      </c>
      <c r="D97" s="1"/>
      <c r="E97" s="7"/>
      <c r="F97" s="7"/>
      <c r="G97" s="7"/>
      <c r="H97" s="7"/>
      <c r="I97" s="7"/>
      <c r="J97" s="7"/>
      <c r="K97" s="7"/>
      <c r="L97" s="7"/>
      <c r="M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</row>
    <row r="98" spans="1:34" x14ac:dyDescent="0.2">
      <c r="A98" s="3">
        <v>1.8749999999999973</v>
      </c>
      <c r="B98" s="3"/>
      <c r="C98" s="3">
        <f t="shared" si="3"/>
        <v>2.5178942034780492</v>
      </c>
      <c r="D98" s="1"/>
      <c r="E98" s="7"/>
      <c r="F98" s="7"/>
      <c r="G98" s="7"/>
      <c r="H98" s="7"/>
      <c r="I98" s="7"/>
      <c r="J98" s="7"/>
      <c r="K98" s="7"/>
      <c r="L98" s="7"/>
      <c r="M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</row>
    <row r="99" spans="1:34" x14ac:dyDescent="0.2">
      <c r="A99" s="3">
        <v>1.8999999999999972</v>
      </c>
      <c r="B99" s="3"/>
      <c r="C99" s="3">
        <f t="shared" si="3"/>
        <v>2.510992691764657</v>
      </c>
      <c r="D99" s="1"/>
      <c r="E99" s="7"/>
      <c r="F99" s="7"/>
      <c r="G99" s="7"/>
      <c r="H99" s="7"/>
      <c r="I99" s="7"/>
      <c r="J99" s="7"/>
      <c r="K99" s="7"/>
      <c r="L99" s="7"/>
      <c r="M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</row>
    <row r="100" spans="1:34" x14ac:dyDescent="0.2">
      <c r="A100" s="3">
        <v>1.9249999999999972</v>
      </c>
      <c r="B100" s="3"/>
      <c r="C100" s="3">
        <f t="shared" si="3"/>
        <v>2.5040911800512644</v>
      </c>
      <c r="D100" s="1"/>
      <c r="E100" s="7"/>
      <c r="F100" s="7"/>
      <c r="G100" s="7"/>
      <c r="H100" s="7"/>
      <c r="I100" s="7"/>
      <c r="J100" s="7"/>
      <c r="K100" s="7"/>
      <c r="L100" s="7"/>
      <c r="M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</row>
    <row r="101" spans="1:34" x14ac:dyDescent="0.2">
      <c r="A101" s="3">
        <v>1.9499999999999971</v>
      </c>
      <c r="B101" s="3"/>
      <c r="C101" s="3">
        <f t="shared" si="3"/>
        <v>2.4971896683378723</v>
      </c>
      <c r="D101" s="1"/>
      <c r="E101" s="7"/>
      <c r="F101" s="7"/>
      <c r="G101" s="7"/>
      <c r="H101" s="7"/>
      <c r="I101" s="7"/>
      <c r="J101" s="7"/>
      <c r="K101" s="7"/>
      <c r="L101" s="7"/>
      <c r="M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</row>
    <row r="102" spans="1:34" x14ac:dyDescent="0.2">
      <c r="A102" s="3">
        <v>1.974999999999997</v>
      </c>
      <c r="B102" s="3"/>
      <c r="C102" s="3">
        <f t="shared" si="3"/>
        <v>2.4902881566244797</v>
      </c>
      <c r="D102" s="1"/>
      <c r="E102" s="7"/>
      <c r="F102" s="7"/>
      <c r="G102" s="7"/>
      <c r="H102" s="7"/>
      <c r="I102" s="7"/>
      <c r="J102" s="7"/>
      <c r="K102" s="7"/>
      <c r="L102" s="7"/>
      <c r="M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</row>
    <row r="103" spans="1:34" x14ac:dyDescent="0.2">
      <c r="A103" s="3">
        <v>1.9999999999999969</v>
      </c>
      <c r="B103" s="3"/>
      <c r="C103" s="3">
        <f t="shared" si="3"/>
        <v>2.4833866449110875</v>
      </c>
      <c r="D103" s="1"/>
      <c r="E103" s="7"/>
      <c r="F103" s="7"/>
      <c r="G103" s="7"/>
      <c r="H103" s="7"/>
      <c r="I103" s="7"/>
      <c r="J103" s="7"/>
      <c r="K103" s="7"/>
      <c r="L103" s="7"/>
      <c r="M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</row>
    <row r="104" spans="1:34" x14ac:dyDescent="0.2">
      <c r="A104" s="3">
        <v>2.0249999999999968</v>
      </c>
      <c r="B104" s="3"/>
      <c r="C104" s="3">
        <f t="shared" si="3"/>
        <v>2.4764851331976949</v>
      </c>
      <c r="D104" s="1"/>
      <c r="E104" s="7"/>
      <c r="F104" s="7"/>
      <c r="G104" s="7"/>
      <c r="H104" s="7"/>
      <c r="I104" s="7"/>
      <c r="J104" s="7"/>
      <c r="K104" s="7"/>
      <c r="L104" s="7"/>
      <c r="M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</row>
    <row r="105" spans="1:34" x14ac:dyDescent="0.2">
      <c r="A105" s="3">
        <v>2.0499999999999967</v>
      </c>
      <c r="B105" s="3"/>
      <c r="C105" s="3">
        <f t="shared" si="3"/>
        <v>2.4695836214843028</v>
      </c>
      <c r="D105" s="1"/>
      <c r="E105" s="7"/>
      <c r="F105" s="7"/>
      <c r="G105" s="7"/>
      <c r="H105" s="7"/>
      <c r="I105" s="7"/>
      <c r="J105" s="7"/>
      <c r="K105" s="7"/>
      <c r="L105" s="7"/>
      <c r="M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</row>
    <row r="106" spans="1:34" x14ac:dyDescent="0.2">
      <c r="A106" s="3">
        <v>2.0749999999999966</v>
      </c>
      <c r="B106" s="3"/>
      <c r="C106" s="3">
        <f t="shared" si="3"/>
        <v>2.4626821097709106</v>
      </c>
      <c r="D106" s="1"/>
      <c r="E106" s="7"/>
      <c r="F106" s="7"/>
      <c r="G106" s="7"/>
      <c r="H106" s="7"/>
      <c r="I106" s="7"/>
      <c r="J106" s="7"/>
      <c r="K106" s="7"/>
      <c r="L106" s="7"/>
      <c r="M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</row>
    <row r="107" spans="1:34" x14ac:dyDescent="0.2">
      <c r="A107" s="3">
        <v>2.0999999999999965</v>
      </c>
      <c r="B107" s="3"/>
      <c r="C107" s="3">
        <f t="shared" si="3"/>
        <v>2.455780598057518</v>
      </c>
      <c r="D107" s="1"/>
      <c r="E107" s="7"/>
      <c r="F107" s="7"/>
      <c r="G107" s="7"/>
      <c r="H107" s="7"/>
      <c r="I107" s="7"/>
      <c r="J107" s="7"/>
      <c r="K107" s="7"/>
      <c r="L107" s="7"/>
      <c r="M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</row>
    <row r="108" spans="1:34" x14ac:dyDescent="0.2">
      <c r="A108" s="3">
        <v>2.1249999999999964</v>
      </c>
      <c r="B108" s="3"/>
      <c r="C108" s="3">
        <f t="shared" si="3"/>
        <v>2.4488790863441259</v>
      </c>
      <c r="D108" s="1"/>
      <c r="E108" s="7"/>
      <c r="F108" s="7"/>
      <c r="G108" s="7"/>
      <c r="H108" s="7"/>
      <c r="I108" s="7"/>
      <c r="J108" s="7"/>
      <c r="K108" s="7"/>
      <c r="L108" s="7"/>
      <c r="M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</row>
    <row r="109" spans="1:34" x14ac:dyDescent="0.2">
      <c r="A109" s="3">
        <v>2.1499999999999964</v>
      </c>
      <c r="B109" s="3"/>
      <c r="C109" s="3">
        <f t="shared" si="3"/>
        <v>2.4419775746307333</v>
      </c>
      <c r="D109" s="1"/>
      <c r="E109" s="7"/>
      <c r="F109" s="7"/>
      <c r="G109" s="7"/>
      <c r="H109" s="7"/>
      <c r="I109" s="7"/>
      <c r="J109" s="7"/>
      <c r="K109" s="7"/>
      <c r="L109" s="7"/>
      <c r="M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</row>
    <row r="110" spans="1:34" x14ac:dyDescent="0.2">
      <c r="A110" s="3">
        <v>2.1749999999999963</v>
      </c>
      <c r="B110" s="3"/>
      <c r="C110" s="3">
        <f t="shared" si="3"/>
        <v>2.4350760629173411</v>
      </c>
      <c r="D110" s="1"/>
      <c r="E110" s="7"/>
      <c r="F110" s="7"/>
      <c r="G110" s="7"/>
      <c r="H110" s="7"/>
      <c r="I110" s="7"/>
      <c r="J110" s="7"/>
      <c r="K110" s="7"/>
      <c r="L110" s="7"/>
      <c r="M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</row>
    <row r="111" spans="1:34" x14ac:dyDescent="0.2">
      <c r="A111" s="3">
        <v>2.1999999999999962</v>
      </c>
      <c r="B111" s="3"/>
      <c r="C111" s="3">
        <f t="shared" si="3"/>
        <v>2.4281745512039485</v>
      </c>
      <c r="D111" s="1"/>
      <c r="E111" s="7"/>
      <c r="F111" s="7"/>
      <c r="G111" s="7"/>
      <c r="H111" s="7"/>
      <c r="I111" s="7"/>
      <c r="J111" s="7"/>
      <c r="K111" s="7"/>
      <c r="L111" s="7"/>
      <c r="M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</row>
    <row r="112" spans="1:34" x14ac:dyDescent="0.2">
      <c r="A112" s="3">
        <v>2.2249999999999961</v>
      </c>
      <c r="B112" s="3"/>
      <c r="C112" s="3">
        <f t="shared" si="3"/>
        <v>2.4212730394905564</v>
      </c>
      <c r="D112" s="1"/>
      <c r="E112" s="7"/>
      <c r="F112" s="7"/>
      <c r="G112" s="7"/>
      <c r="H112" s="7"/>
      <c r="I112" s="7"/>
      <c r="J112" s="7"/>
      <c r="K112" s="7"/>
      <c r="L112" s="7"/>
      <c r="M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</row>
    <row r="113" spans="1:34" x14ac:dyDescent="0.2">
      <c r="A113" s="3">
        <v>2.249999999999996</v>
      </c>
      <c r="B113" s="3"/>
      <c r="C113" s="3">
        <f t="shared" si="3"/>
        <v>2.4143715277771642</v>
      </c>
      <c r="D113" s="1"/>
      <c r="E113" s="7"/>
      <c r="F113" s="7"/>
      <c r="G113" s="7"/>
      <c r="H113" s="7"/>
      <c r="I113" s="7"/>
      <c r="J113" s="7"/>
      <c r="K113" s="7"/>
      <c r="L113" s="7"/>
      <c r="M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</row>
    <row r="114" spans="1:34" x14ac:dyDescent="0.2">
      <c r="A114" s="3">
        <v>2.2749999999999959</v>
      </c>
      <c r="B114" s="3"/>
      <c r="C114" s="3">
        <f t="shared" si="3"/>
        <v>2.4074700160637716</v>
      </c>
      <c r="D114" s="1"/>
      <c r="E114" s="7"/>
      <c r="F114" s="7"/>
      <c r="G114" s="7"/>
      <c r="H114" s="7"/>
      <c r="I114" s="7"/>
      <c r="J114" s="7"/>
      <c r="K114" s="7"/>
      <c r="L114" s="7"/>
      <c r="M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</row>
    <row r="115" spans="1:34" x14ac:dyDescent="0.2">
      <c r="A115" s="3">
        <v>2.2999999999999958</v>
      </c>
      <c r="B115" s="3"/>
      <c r="C115" s="3">
        <f t="shared" si="3"/>
        <v>2.4005685043503795</v>
      </c>
      <c r="D115" s="1"/>
      <c r="E115" s="7"/>
      <c r="F115" s="7"/>
      <c r="G115" s="7"/>
      <c r="H115" s="7"/>
      <c r="I115" s="7"/>
      <c r="J115" s="7"/>
      <c r="K115" s="7"/>
      <c r="L115" s="7"/>
      <c r="M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</row>
    <row r="116" spans="1:34" x14ac:dyDescent="0.2">
      <c r="A116" s="3">
        <v>2.3249999999999957</v>
      </c>
      <c r="B116" s="3"/>
      <c r="C116" s="3">
        <f t="shared" si="3"/>
        <v>2.3936669926369869</v>
      </c>
      <c r="D116" s="1"/>
      <c r="E116" s="7"/>
      <c r="F116" s="7"/>
      <c r="G116" s="7"/>
      <c r="H116" s="7"/>
      <c r="I116" s="7"/>
      <c r="J116" s="7"/>
      <c r="K116" s="7"/>
      <c r="L116" s="7"/>
      <c r="M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</row>
    <row r="117" spans="1:34" x14ac:dyDescent="0.2">
      <c r="A117" s="3">
        <v>2.3499999999999956</v>
      </c>
      <c r="B117" s="3"/>
      <c r="C117" s="3">
        <f t="shared" si="3"/>
        <v>2.3867654809235948</v>
      </c>
      <c r="D117" s="1"/>
      <c r="E117" s="7"/>
      <c r="F117" s="7"/>
      <c r="G117" s="7"/>
      <c r="H117" s="7"/>
      <c r="I117" s="7"/>
      <c r="J117" s="7"/>
      <c r="K117" s="7"/>
      <c r="L117" s="7"/>
      <c r="M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</row>
    <row r="118" spans="1:34" x14ac:dyDescent="0.2">
      <c r="A118" s="3">
        <v>2.3749999999999956</v>
      </c>
      <c r="B118" s="3"/>
      <c r="C118" s="3">
        <f t="shared" si="3"/>
        <v>2.3798639692102026</v>
      </c>
      <c r="D118" s="1"/>
      <c r="E118" s="7"/>
      <c r="F118" s="7"/>
      <c r="G118" s="7"/>
      <c r="H118" s="7"/>
      <c r="I118" s="7"/>
      <c r="J118" s="7"/>
      <c r="K118" s="7"/>
      <c r="L118" s="7"/>
      <c r="M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</row>
    <row r="119" spans="1:34" x14ac:dyDescent="0.2">
      <c r="A119" s="3">
        <v>2.3999999999999955</v>
      </c>
      <c r="B119" s="3"/>
      <c r="C119" s="3">
        <f t="shared" si="3"/>
        <v>2.37296245749681</v>
      </c>
      <c r="D119" s="1"/>
      <c r="E119" s="7"/>
      <c r="F119" s="7"/>
      <c r="G119" s="7"/>
      <c r="H119" s="7"/>
      <c r="I119" s="7"/>
      <c r="J119" s="7"/>
      <c r="K119" s="7"/>
      <c r="L119" s="7"/>
      <c r="M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</row>
    <row r="120" spans="1:34" x14ac:dyDescent="0.2">
      <c r="A120" s="3">
        <v>2.4249999999999954</v>
      </c>
      <c r="B120" s="3"/>
      <c r="C120" s="3">
        <f t="shared" si="3"/>
        <v>2.3660609457834179</v>
      </c>
      <c r="D120" s="1"/>
      <c r="E120" s="7"/>
      <c r="F120" s="7"/>
      <c r="G120" s="7"/>
      <c r="H120" s="7"/>
      <c r="I120" s="7"/>
      <c r="J120" s="7"/>
      <c r="K120" s="7"/>
      <c r="L120" s="7"/>
      <c r="M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</row>
    <row r="121" spans="1:34" x14ac:dyDescent="0.2">
      <c r="A121" s="3">
        <v>2.4499999999999953</v>
      </c>
      <c r="B121" s="3"/>
      <c r="C121" s="3">
        <f t="shared" si="3"/>
        <v>2.3591594340700253</v>
      </c>
      <c r="D121" s="1"/>
      <c r="E121" s="7"/>
      <c r="F121" s="7"/>
      <c r="G121" s="7"/>
      <c r="H121" s="7"/>
      <c r="I121" s="7"/>
      <c r="J121" s="7"/>
      <c r="K121" s="7"/>
      <c r="L121" s="7"/>
      <c r="M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</row>
    <row r="122" spans="1:34" x14ac:dyDescent="0.2">
      <c r="A122" s="3">
        <v>2.4749999999999952</v>
      </c>
      <c r="B122" s="3"/>
      <c r="C122" s="3">
        <f t="shared" si="3"/>
        <v>2.3522579223566331</v>
      </c>
      <c r="D122" s="1"/>
      <c r="E122" s="7"/>
      <c r="F122" s="7"/>
      <c r="G122" s="7"/>
      <c r="H122" s="7"/>
      <c r="I122" s="7"/>
      <c r="J122" s="7"/>
      <c r="K122" s="7"/>
      <c r="L122" s="7"/>
      <c r="M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</row>
    <row r="123" spans="1:34" x14ac:dyDescent="0.2">
      <c r="A123" s="3">
        <v>2.4999999999999951</v>
      </c>
      <c r="B123" s="3"/>
      <c r="C123" s="3">
        <f t="shared" si="3"/>
        <v>2.3453564106432405</v>
      </c>
      <c r="D123" s="1"/>
      <c r="E123" s="7"/>
      <c r="F123" s="7"/>
      <c r="G123" s="7"/>
      <c r="H123" s="7"/>
      <c r="I123" s="7"/>
      <c r="J123" s="7"/>
      <c r="K123" s="7"/>
      <c r="L123" s="7"/>
      <c r="M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</row>
    <row r="124" spans="1:34" x14ac:dyDescent="0.2">
      <c r="A124" s="3"/>
      <c r="B124" s="3"/>
      <c r="C124" s="3"/>
    </row>
    <row r="125" spans="1:34" x14ac:dyDescent="0.2">
      <c r="A125" s="3"/>
      <c r="B125" s="3"/>
      <c r="C125" s="3"/>
    </row>
    <row r="126" spans="1:34" x14ac:dyDescent="0.2">
      <c r="A126" s="3"/>
      <c r="B126" s="3"/>
      <c r="C126" s="3"/>
    </row>
    <row r="127" spans="1:34" x14ac:dyDescent="0.2">
      <c r="A127" s="3"/>
      <c r="B127" s="3"/>
      <c r="C127" s="3"/>
    </row>
    <row r="128" spans="1:34" x14ac:dyDescent="0.2">
      <c r="A128" s="3"/>
      <c r="B128" s="3"/>
      <c r="C128" s="3"/>
    </row>
    <row r="129" spans="1:3" x14ac:dyDescent="0.2">
      <c r="A129" s="3"/>
      <c r="B129" s="3"/>
      <c r="C129" s="3"/>
    </row>
    <row r="130" spans="1:3" x14ac:dyDescent="0.2">
      <c r="A130" s="3"/>
      <c r="B130" s="3"/>
      <c r="C130" s="3"/>
    </row>
    <row r="131" spans="1:3" x14ac:dyDescent="0.2">
      <c r="A131" s="3"/>
      <c r="B131" s="3"/>
      <c r="C131" s="3"/>
    </row>
    <row r="132" spans="1:3" x14ac:dyDescent="0.2">
      <c r="A132" s="3"/>
      <c r="B132" s="3"/>
      <c r="C132" s="3"/>
    </row>
    <row r="133" spans="1:3" x14ac:dyDescent="0.2">
      <c r="A133" s="3"/>
      <c r="B133" s="3"/>
      <c r="C133" s="3"/>
    </row>
    <row r="134" spans="1:3" x14ac:dyDescent="0.2">
      <c r="A134" s="3"/>
      <c r="B134" s="3"/>
      <c r="C134" s="3"/>
    </row>
    <row r="135" spans="1:3" x14ac:dyDescent="0.2">
      <c r="A135" s="3"/>
      <c r="B135" s="3"/>
      <c r="C135" s="3"/>
    </row>
    <row r="136" spans="1:3" x14ac:dyDescent="0.2">
      <c r="A136" s="3"/>
      <c r="B136" s="3"/>
      <c r="C136" s="3"/>
    </row>
    <row r="137" spans="1:3" x14ac:dyDescent="0.2">
      <c r="A137" s="3"/>
      <c r="B137" s="3"/>
      <c r="C137" s="3"/>
    </row>
    <row r="138" spans="1:3" x14ac:dyDescent="0.2">
      <c r="A138" s="3"/>
      <c r="B138" s="3"/>
      <c r="C138" s="3"/>
    </row>
    <row r="139" spans="1:3" x14ac:dyDescent="0.2">
      <c r="A139" s="3"/>
      <c r="B139" s="3"/>
      <c r="C139" s="3"/>
    </row>
    <row r="140" spans="1:3" x14ac:dyDescent="0.2">
      <c r="A140" s="3"/>
      <c r="B140" s="3"/>
      <c r="C140" s="3"/>
    </row>
    <row r="141" spans="1:3" x14ac:dyDescent="0.2">
      <c r="A141" s="3"/>
      <c r="B141" s="3"/>
      <c r="C141" s="3"/>
    </row>
    <row r="142" spans="1:3" x14ac:dyDescent="0.2">
      <c r="A142" s="3"/>
      <c r="B142" s="3"/>
      <c r="C142" s="3"/>
    </row>
    <row r="143" spans="1:3" x14ac:dyDescent="0.2">
      <c r="A143" s="3"/>
      <c r="B143" s="3"/>
      <c r="C143" s="3"/>
    </row>
    <row r="144" spans="1:3" x14ac:dyDescent="0.2">
      <c r="A144" s="3"/>
      <c r="B144" s="3"/>
      <c r="C144" s="3"/>
    </row>
    <row r="145" spans="1:3" x14ac:dyDescent="0.2">
      <c r="A145" s="3"/>
      <c r="B145" s="3"/>
      <c r="C145" s="3"/>
    </row>
    <row r="146" spans="1:3" x14ac:dyDescent="0.2">
      <c r="A146" s="3"/>
      <c r="B146" s="3"/>
      <c r="C146" s="3"/>
    </row>
    <row r="147" spans="1:3" x14ac:dyDescent="0.2">
      <c r="A147" s="3"/>
      <c r="B147" s="3"/>
      <c r="C147" s="3"/>
    </row>
    <row r="148" spans="1:3" x14ac:dyDescent="0.2">
      <c r="A148" s="3"/>
      <c r="B148" s="3"/>
      <c r="C148" s="3"/>
    </row>
    <row r="149" spans="1:3" x14ac:dyDescent="0.2">
      <c r="A149" s="3"/>
      <c r="B149" s="3"/>
      <c r="C149" s="3"/>
    </row>
    <row r="150" spans="1:3" x14ac:dyDescent="0.2">
      <c r="A150" s="3"/>
      <c r="B150" s="3"/>
      <c r="C150" s="3"/>
    </row>
    <row r="151" spans="1:3" x14ac:dyDescent="0.2">
      <c r="A151" s="3"/>
      <c r="B151" s="3"/>
      <c r="C151" s="3"/>
    </row>
    <row r="152" spans="1:3" x14ac:dyDescent="0.2">
      <c r="A152" s="3"/>
      <c r="B152" s="3"/>
      <c r="C152" s="3"/>
    </row>
    <row r="153" spans="1:3" x14ac:dyDescent="0.2">
      <c r="A153" s="3"/>
      <c r="B153" s="3"/>
      <c r="C153" s="3"/>
    </row>
    <row r="154" spans="1:3" x14ac:dyDescent="0.2">
      <c r="A154" s="3"/>
      <c r="B154" s="3"/>
      <c r="C154" s="3"/>
    </row>
    <row r="155" spans="1:3" x14ac:dyDescent="0.2">
      <c r="A155" s="3"/>
      <c r="B155" s="3"/>
      <c r="C155" s="3"/>
    </row>
    <row r="156" spans="1:3" x14ac:dyDescent="0.2">
      <c r="A156" s="3"/>
      <c r="B156" s="3"/>
      <c r="C156" s="3"/>
    </row>
    <row r="157" spans="1:3" x14ac:dyDescent="0.2">
      <c r="A157" s="3"/>
      <c r="B157" s="3"/>
      <c r="C157" s="3"/>
    </row>
    <row r="158" spans="1:3" x14ac:dyDescent="0.2">
      <c r="A158" s="3"/>
      <c r="B158" s="3"/>
      <c r="C158" s="3"/>
    </row>
    <row r="159" spans="1:3" x14ac:dyDescent="0.2">
      <c r="A159" s="3"/>
      <c r="B159" s="3"/>
      <c r="C159" s="3"/>
    </row>
    <row r="160" spans="1:3" x14ac:dyDescent="0.2">
      <c r="A160" s="3"/>
      <c r="B160" s="3"/>
      <c r="C160" s="3"/>
    </row>
    <row r="161" spans="1:3" x14ac:dyDescent="0.2">
      <c r="A161" s="3"/>
      <c r="B161" s="3"/>
      <c r="C161" s="3"/>
    </row>
    <row r="162" spans="1:3" x14ac:dyDescent="0.2">
      <c r="A162" s="3"/>
      <c r="B162" s="3"/>
      <c r="C162" s="3"/>
    </row>
    <row r="163" spans="1:3" x14ac:dyDescent="0.2">
      <c r="A163" s="3"/>
      <c r="B163" s="3"/>
      <c r="C163" s="3"/>
    </row>
    <row r="164" spans="1:3" x14ac:dyDescent="0.2">
      <c r="A164" s="3"/>
      <c r="B164" s="3"/>
      <c r="C164" s="3"/>
    </row>
    <row r="165" spans="1:3" x14ac:dyDescent="0.2">
      <c r="A165" s="3"/>
      <c r="B165" s="3"/>
      <c r="C165" s="3"/>
    </row>
    <row r="166" spans="1:3" x14ac:dyDescent="0.2">
      <c r="A166" s="3"/>
      <c r="B166" s="3"/>
      <c r="C166" s="3"/>
    </row>
    <row r="167" spans="1:3" x14ac:dyDescent="0.2">
      <c r="A167" s="3"/>
      <c r="B167" s="3"/>
      <c r="C167" s="3"/>
    </row>
    <row r="168" spans="1:3" x14ac:dyDescent="0.2">
      <c r="A168" s="3"/>
      <c r="B168" s="3"/>
      <c r="C168" s="3"/>
    </row>
    <row r="169" spans="1:3" x14ac:dyDescent="0.2">
      <c r="A169" s="3"/>
      <c r="B169" s="3"/>
      <c r="C169" s="3"/>
    </row>
    <row r="170" spans="1:3" x14ac:dyDescent="0.2">
      <c r="A170" s="3"/>
      <c r="B170" s="3"/>
      <c r="C170" s="3"/>
    </row>
    <row r="171" spans="1:3" x14ac:dyDescent="0.2">
      <c r="A171" s="3"/>
      <c r="B171" s="3"/>
      <c r="C171" s="3"/>
    </row>
    <row r="172" spans="1:3" x14ac:dyDescent="0.2">
      <c r="A172" s="3"/>
      <c r="B172" s="3"/>
      <c r="C172" s="3"/>
    </row>
    <row r="173" spans="1:3" x14ac:dyDescent="0.2">
      <c r="A173" s="3"/>
      <c r="B173" s="3"/>
      <c r="C173" s="3"/>
    </row>
    <row r="174" spans="1:3" x14ac:dyDescent="0.2">
      <c r="A174" s="3"/>
      <c r="B174" s="3"/>
      <c r="C174" s="3"/>
    </row>
    <row r="175" spans="1:3" x14ac:dyDescent="0.2">
      <c r="A175" s="3"/>
      <c r="B175" s="3"/>
      <c r="C175" s="3"/>
    </row>
    <row r="176" spans="1:3" x14ac:dyDescent="0.2">
      <c r="A176" s="3"/>
      <c r="B176" s="3"/>
      <c r="C176" s="3"/>
    </row>
    <row r="177" spans="1:3" x14ac:dyDescent="0.2">
      <c r="A177" s="3"/>
      <c r="B177" s="3"/>
      <c r="C177" s="3"/>
    </row>
    <row r="178" spans="1:3" x14ac:dyDescent="0.2">
      <c r="A178" s="3"/>
      <c r="B178" s="3"/>
      <c r="C178" s="3"/>
    </row>
    <row r="179" spans="1:3" x14ac:dyDescent="0.2">
      <c r="A179" s="3"/>
      <c r="B179" s="3"/>
      <c r="C179" s="3"/>
    </row>
    <row r="180" spans="1:3" x14ac:dyDescent="0.2">
      <c r="A180" s="3"/>
      <c r="B180" s="3"/>
      <c r="C180" s="3"/>
    </row>
    <row r="181" spans="1:3" x14ac:dyDescent="0.2">
      <c r="A181" s="3"/>
      <c r="B181" s="3"/>
      <c r="C181" s="3"/>
    </row>
    <row r="182" spans="1:3" x14ac:dyDescent="0.2">
      <c r="A182" s="3"/>
      <c r="B182" s="3"/>
      <c r="C182" s="3"/>
    </row>
    <row r="183" spans="1:3" x14ac:dyDescent="0.2">
      <c r="A183" s="3"/>
      <c r="B183" s="3"/>
      <c r="C183" s="3"/>
    </row>
    <row r="184" spans="1:3" x14ac:dyDescent="0.2">
      <c r="A184" s="3"/>
      <c r="B184" s="3"/>
      <c r="C184" s="3"/>
    </row>
    <row r="185" spans="1:3" x14ac:dyDescent="0.2">
      <c r="A185" s="3"/>
      <c r="B185" s="3"/>
      <c r="C185" s="3"/>
    </row>
    <row r="186" spans="1:3" x14ac:dyDescent="0.2">
      <c r="A186" s="3"/>
      <c r="B186" s="3"/>
      <c r="C186" s="3"/>
    </row>
    <row r="187" spans="1:3" x14ac:dyDescent="0.2">
      <c r="A187" s="3"/>
      <c r="B187" s="3"/>
      <c r="C187" s="3"/>
    </row>
    <row r="188" spans="1:3" x14ac:dyDescent="0.2">
      <c r="A188" s="3"/>
      <c r="B188" s="3"/>
      <c r="C188" s="3"/>
    </row>
    <row r="189" spans="1:3" x14ac:dyDescent="0.2">
      <c r="A189" s="3"/>
      <c r="B189" s="3"/>
      <c r="C189" s="3"/>
    </row>
    <row r="190" spans="1:3" x14ac:dyDescent="0.2">
      <c r="A190" s="3"/>
      <c r="B190" s="3"/>
      <c r="C190" s="3"/>
    </row>
    <row r="191" spans="1:3" x14ac:dyDescent="0.2">
      <c r="A191" s="3"/>
      <c r="B191" s="3"/>
      <c r="C191" s="3"/>
    </row>
    <row r="192" spans="1:3" x14ac:dyDescent="0.2">
      <c r="A192" s="3"/>
      <c r="B192" s="3"/>
      <c r="C192" s="3"/>
    </row>
    <row r="193" spans="1:3" x14ac:dyDescent="0.2">
      <c r="A193" s="3"/>
      <c r="B193" s="3"/>
      <c r="C193" s="3"/>
    </row>
    <row r="194" spans="1:3" x14ac:dyDescent="0.2">
      <c r="A194" s="3"/>
      <c r="B194" s="3"/>
      <c r="C194" s="3"/>
    </row>
    <row r="195" spans="1:3" x14ac:dyDescent="0.2">
      <c r="A195" s="3"/>
      <c r="B195" s="3"/>
      <c r="C195" s="3"/>
    </row>
    <row r="196" spans="1:3" x14ac:dyDescent="0.2">
      <c r="A196" s="3"/>
      <c r="B196" s="3"/>
      <c r="C196" s="3"/>
    </row>
    <row r="197" spans="1:3" x14ac:dyDescent="0.2">
      <c r="A197" s="3"/>
      <c r="B197" s="3"/>
      <c r="C197" s="3"/>
    </row>
    <row r="198" spans="1:3" x14ac:dyDescent="0.2">
      <c r="A198" s="3"/>
      <c r="B198" s="3"/>
      <c r="C198" s="3"/>
    </row>
    <row r="199" spans="1:3" x14ac:dyDescent="0.2">
      <c r="A199" s="3"/>
      <c r="B199" s="3"/>
      <c r="C199" s="3"/>
    </row>
    <row r="200" spans="1:3" x14ac:dyDescent="0.2">
      <c r="A200" s="3"/>
      <c r="B200" s="3"/>
      <c r="C200" s="3"/>
    </row>
    <row r="201" spans="1:3" x14ac:dyDescent="0.2">
      <c r="A201" s="3"/>
      <c r="B201" s="3"/>
      <c r="C201" s="3"/>
    </row>
    <row r="202" spans="1:3" x14ac:dyDescent="0.2">
      <c r="A202" s="3"/>
      <c r="B202" s="3"/>
      <c r="C202" s="3"/>
    </row>
    <row r="203" spans="1:3" x14ac:dyDescent="0.2">
      <c r="A203" s="3"/>
      <c r="B203" s="3"/>
      <c r="C203" s="3"/>
    </row>
    <row r="204" spans="1:3" x14ac:dyDescent="0.2">
      <c r="A204" s="3"/>
      <c r="B204" s="3"/>
      <c r="C204" s="3"/>
    </row>
    <row r="205" spans="1:3" x14ac:dyDescent="0.2">
      <c r="A205" s="3"/>
      <c r="B205" s="3"/>
      <c r="C205" s="3"/>
    </row>
    <row r="206" spans="1:3" x14ac:dyDescent="0.2">
      <c r="A206" s="3"/>
      <c r="B206" s="3"/>
      <c r="C206" s="3"/>
    </row>
    <row r="207" spans="1:3" x14ac:dyDescent="0.2">
      <c r="A207" s="3"/>
      <c r="B207" s="3"/>
      <c r="C207" s="3"/>
    </row>
    <row r="208" spans="1:3" x14ac:dyDescent="0.2">
      <c r="A208" s="3"/>
      <c r="B208" s="3"/>
      <c r="C208" s="3"/>
    </row>
    <row r="209" spans="1:3" x14ac:dyDescent="0.2">
      <c r="A209" s="3"/>
      <c r="B209" s="3"/>
      <c r="C209" s="3"/>
    </row>
    <row r="210" spans="1:3" x14ac:dyDescent="0.2">
      <c r="A210" s="3"/>
      <c r="B210" s="3"/>
      <c r="C210" s="3"/>
    </row>
    <row r="211" spans="1:3" x14ac:dyDescent="0.2">
      <c r="A211" s="3"/>
      <c r="B211" s="3"/>
      <c r="C211" s="3"/>
    </row>
    <row r="212" spans="1:3" x14ac:dyDescent="0.2">
      <c r="A212" s="3"/>
      <c r="B212" s="3"/>
      <c r="C212" s="3"/>
    </row>
    <row r="213" spans="1:3" x14ac:dyDescent="0.2">
      <c r="A213" s="3"/>
      <c r="B213" s="3"/>
      <c r="C213" s="3"/>
    </row>
    <row r="214" spans="1:3" x14ac:dyDescent="0.2">
      <c r="A214" s="3"/>
      <c r="B214" s="3"/>
      <c r="C214" s="3"/>
    </row>
    <row r="215" spans="1:3" x14ac:dyDescent="0.2">
      <c r="A215" s="3"/>
      <c r="B215" s="3"/>
      <c r="C215" s="3"/>
    </row>
    <row r="216" spans="1:3" x14ac:dyDescent="0.2">
      <c r="A216" s="3"/>
      <c r="B216" s="3"/>
      <c r="C216" s="3"/>
    </row>
    <row r="217" spans="1:3" x14ac:dyDescent="0.2">
      <c r="A217" s="3"/>
      <c r="B217" s="3"/>
      <c r="C217" s="3"/>
    </row>
    <row r="218" spans="1:3" x14ac:dyDescent="0.2">
      <c r="A218" s="3"/>
      <c r="B218" s="3"/>
      <c r="C218" s="3"/>
    </row>
    <row r="219" spans="1:3" x14ac:dyDescent="0.2">
      <c r="A219" s="3"/>
      <c r="B219" s="3"/>
      <c r="C219" s="3"/>
    </row>
    <row r="220" spans="1:3" x14ac:dyDescent="0.2">
      <c r="A220" s="3"/>
      <c r="B220" s="3"/>
      <c r="C220" s="3"/>
    </row>
    <row r="221" spans="1:3" x14ac:dyDescent="0.2">
      <c r="A221" s="3"/>
      <c r="B221" s="3"/>
      <c r="C221" s="3"/>
    </row>
    <row r="222" spans="1:3" x14ac:dyDescent="0.2">
      <c r="A222" s="3"/>
      <c r="B222" s="3"/>
      <c r="C222" s="3"/>
    </row>
    <row r="223" spans="1:3" x14ac:dyDescent="0.2">
      <c r="A223" s="3"/>
      <c r="B223" s="3"/>
      <c r="C223" s="3"/>
    </row>
    <row r="224" spans="1:3" x14ac:dyDescent="0.2">
      <c r="A224" s="3"/>
      <c r="B224" s="3"/>
      <c r="C224" s="3"/>
    </row>
    <row r="225" spans="1:3" x14ac:dyDescent="0.2">
      <c r="A225" s="3"/>
      <c r="B225" s="3"/>
      <c r="C225" s="3"/>
    </row>
    <row r="226" spans="1:3" x14ac:dyDescent="0.2">
      <c r="A226" s="3"/>
      <c r="B226" s="3"/>
      <c r="C226" s="3"/>
    </row>
    <row r="227" spans="1:3" x14ac:dyDescent="0.2">
      <c r="A227" s="3"/>
      <c r="B227" s="3"/>
      <c r="C227" s="3"/>
    </row>
    <row r="228" spans="1:3" x14ac:dyDescent="0.2">
      <c r="A228" s="3"/>
      <c r="B228" s="3"/>
      <c r="C228" s="3"/>
    </row>
    <row r="229" spans="1:3" x14ac:dyDescent="0.2">
      <c r="A229" s="3"/>
      <c r="B229" s="3"/>
      <c r="C229" s="3"/>
    </row>
    <row r="230" spans="1:3" x14ac:dyDescent="0.2">
      <c r="A230" s="3"/>
      <c r="B230" s="3"/>
      <c r="C230" s="3"/>
    </row>
    <row r="231" spans="1:3" x14ac:dyDescent="0.2">
      <c r="A231" s="3"/>
      <c r="B231" s="3"/>
      <c r="C231" s="3"/>
    </row>
    <row r="232" spans="1:3" x14ac:dyDescent="0.2">
      <c r="A232" s="3"/>
      <c r="B232" s="3"/>
      <c r="C232" s="3"/>
    </row>
    <row r="233" spans="1:3" x14ac:dyDescent="0.2">
      <c r="A233" s="3"/>
      <c r="B233" s="3"/>
      <c r="C233" s="3"/>
    </row>
    <row r="234" spans="1:3" x14ac:dyDescent="0.2">
      <c r="A234" s="3"/>
      <c r="B234" s="3"/>
      <c r="C234" s="3"/>
    </row>
    <row r="235" spans="1:3" x14ac:dyDescent="0.2">
      <c r="A235" s="3"/>
      <c r="B235" s="3"/>
      <c r="C235" s="3"/>
    </row>
    <row r="236" spans="1:3" x14ac:dyDescent="0.2">
      <c r="A236" s="3"/>
      <c r="B236" s="3"/>
      <c r="C236" s="3"/>
    </row>
    <row r="237" spans="1:3" x14ac:dyDescent="0.2">
      <c r="A237" s="3"/>
      <c r="B237" s="3"/>
      <c r="C237" s="3"/>
    </row>
    <row r="238" spans="1:3" x14ac:dyDescent="0.2">
      <c r="A238" s="3"/>
      <c r="B238" s="3"/>
      <c r="C238" s="3"/>
    </row>
    <row r="239" spans="1:3" x14ac:dyDescent="0.2">
      <c r="A239" s="3"/>
      <c r="B239" s="3"/>
      <c r="C239" s="3"/>
    </row>
    <row r="240" spans="1:3" x14ac:dyDescent="0.2">
      <c r="A240" s="3"/>
      <c r="B240" s="3"/>
      <c r="C240" s="3"/>
    </row>
    <row r="241" spans="1:3" x14ac:dyDescent="0.2">
      <c r="A241" s="3"/>
      <c r="B241" s="3"/>
      <c r="C241" s="3"/>
    </row>
    <row r="242" spans="1:3" x14ac:dyDescent="0.2">
      <c r="A242" s="3"/>
      <c r="B242" s="3"/>
      <c r="C242" s="3"/>
    </row>
    <row r="243" spans="1:3" x14ac:dyDescent="0.2">
      <c r="A243" s="3"/>
      <c r="B243" s="3"/>
      <c r="C243" s="3"/>
    </row>
    <row r="244" spans="1:3" x14ac:dyDescent="0.2">
      <c r="A244" s="3"/>
      <c r="B244" s="3"/>
      <c r="C244" s="3"/>
    </row>
    <row r="245" spans="1:3" x14ac:dyDescent="0.2">
      <c r="A245" s="3"/>
      <c r="B245" s="3"/>
      <c r="C245" s="3"/>
    </row>
    <row r="246" spans="1:3" x14ac:dyDescent="0.2">
      <c r="A246" s="3"/>
      <c r="B246" s="3"/>
      <c r="C246" s="3"/>
    </row>
    <row r="247" spans="1:3" x14ac:dyDescent="0.2">
      <c r="A247" s="3"/>
      <c r="B247" s="3"/>
      <c r="C247" s="3"/>
    </row>
    <row r="248" spans="1:3" x14ac:dyDescent="0.2">
      <c r="A248" s="3"/>
      <c r="B248" s="3"/>
      <c r="C248" s="3"/>
    </row>
    <row r="249" spans="1:3" x14ac:dyDescent="0.2">
      <c r="A249" s="3"/>
      <c r="B249" s="3"/>
      <c r="C249" s="3"/>
    </row>
    <row r="250" spans="1:3" x14ac:dyDescent="0.2">
      <c r="A250" s="3"/>
      <c r="B250" s="3"/>
      <c r="C250" s="3"/>
    </row>
    <row r="251" spans="1:3" x14ac:dyDescent="0.2">
      <c r="A251" s="3"/>
      <c r="B251" s="3"/>
      <c r="C251" s="3"/>
    </row>
    <row r="252" spans="1:3" x14ac:dyDescent="0.2">
      <c r="A252" s="3"/>
      <c r="B252" s="3"/>
      <c r="C252" s="3"/>
    </row>
    <row r="253" spans="1:3" x14ac:dyDescent="0.2">
      <c r="A253" s="3"/>
      <c r="B253" s="3"/>
      <c r="C253" s="3"/>
    </row>
    <row r="254" spans="1:3" x14ac:dyDescent="0.2">
      <c r="A254" s="3"/>
      <c r="B254" s="3"/>
      <c r="C254" s="3"/>
    </row>
    <row r="255" spans="1:3" x14ac:dyDescent="0.2">
      <c r="A255" s="3"/>
      <c r="B255" s="3"/>
      <c r="C255" s="3"/>
    </row>
    <row r="256" spans="1:3" x14ac:dyDescent="0.2">
      <c r="A256" s="3"/>
      <c r="B256" s="3"/>
      <c r="C256" s="3"/>
    </row>
    <row r="257" spans="1:3" x14ac:dyDescent="0.2">
      <c r="A257" s="3"/>
      <c r="B257" s="3"/>
      <c r="C257" s="3"/>
    </row>
    <row r="258" spans="1:3" x14ac:dyDescent="0.2">
      <c r="A258" s="3"/>
      <c r="B258" s="3"/>
      <c r="C258" s="3"/>
    </row>
    <row r="259" spans="1:3" x14ac:dyDescent="0.2">
      <c r="A259" s="3"/>
      <c r="B259" s="3"/>
      <c r="C259" s="3"/>
    </row>
    <row r="260" spans="1:3" x14ac:dyDescent="0.2">
      <c r="A260" s="3"/>
      <c r="B260" s="3"/>
      <c r="C260" s="3"/>
    </row>
    <row r="261" spans="1:3" x14ac:dyDescent="0.2">
      <c r="A261" s="3"/>
      <c r="B261" s="3"/>
      <c r="C261" s="3"/>
    </row>
    <row r="262" spans="1:3" x14ac:dyDescent="0.2">
      <c r="A262" s="3"/>
      <c r="B262" s="3"/>
      <c r="C262" s="3"/>
    </row>
    <row r="263" spans="1:3" x14ac:dyDescent="0.2">
      <c r="A263" s="3"/>
      <c r="B263" s="3"/>
      <c r="C263" s="3"/>
    </row>
    <row r="264" spans="1:3" x14ac:dyDescent="0.2">
      <c r="A264" s="3"/>
      <c r="B264" s="3"/>
      <c r="C264" s="3"/>
    </row>
    <row r="265" spans="1:3" x14ac:dyDescent="0.2">
      <c r="A265" s="3"/>
      <c r="B265" s="3"/>
      <c r="C265" s="3"/>
    </row>
    <row r="266" spans="1:3" x14ac:dyDescent="0.2">
      <c r="A266" s="3"/>
      <c r="B266" s="3"/>
      <c r="C266" s="3"/>
    </row>
    <row r="267" spans="1:3" x14ac:dyDescent="0.2">
      <c r="A267" s="3"/>
      <c r="B267" s="3"/>
      <c r="C267" s="3"/>
    </row>
    <row r="268" spans="1:3" x14ac:dyDescent="0.2">
      <c r="A268" s="3"/>
      <c r="B268" s="3"/>
      <c r="C268" s="3"/>
    </row>
    <row r="269" spans="1:3" x14ac:dyDescent="0.2">
      <c r="A269" s="3"/>
      <c r="B269" s="3"/>
      <c r="C269" s="3"/>
    </row>
    <row r="270" spans="1:3" x14ac:dyDescent="0.2">
      <c r="A270" s="3"/>
      <c r="B270" s="3"/>
      <c r="C270" s="3"/>
    </row>
    <row r="271" spans="1:3" x14ac:dyDescent="0.2">
      <c r="A271" s="3"/>
      <c r="B271" s="3"/>
      <c r="C271" s="3"/>
    </row>
    <row r="272" spans="1:3" x14ac:dyDescent="0.2">
      <c r="A272" s="3"/>
      <c r="B272" s="3"/>
      <c r="C272" s="3"/>
    </row>
    <row r="273" spans="1:3" x14ac:dyDescent="0.2">
      <c r="A273" s="3"/>
      <c r="B273" s="3"/>
      <c r="C273" s="3"/>
    </row>
    <row r="274" spans="1:3" x14ac:dyDescent="0.2">
      <c r="A274" s="3"/>
      <c r="B274" s="3"/>
      <c r="C274" s="3"/>
    </row>
    <row r="275" spans="1:3" x14ac:dyDescent="0.2">
      <c r="A275" s="3"/>
      <c r="B275" s="3"/>
      <c r="C275" s="3"/>
    </row>
    <row r="276" spans="1:3" x14ac:dyDescent="0.2">
      <c r="A276" s="3"/>
      <c r="B276" s="3"/>
      <c r="C276" s="3"/>
    </row>
    <row r="277" spans="1:3" x14ac:dyDescent="0.2">
      <c r="A277" s="3"/>
      <c r="B277" s="3"/>
      <c r="C277" s="3"/>
    </row>
    <row r="278" spans="1:3" x14ac:dyDescent="0.2">
      <c r="A278" s="3"/>
      <c r="B278" s="3"/>
      <c r="C278" s="3"/>
    </row>
    <row r="279" spans="1:3" x14ac:dyDescent="0.2">
      <c r="A279" s="3"/>
      <c r="B279" s="3"/>
      <c r="C279" s="3"/>
    </row>
    <row r="280" spans="1:3" x14ac:dyDescent="0.2">
      <c r="A280" s="3"/>
      <c r="B280" s="3"/>
      <c r="C280" s="3"/>
    </row>
    <row r="281" spans="1:3" x14ac:dyDescent="0.2">
      <c r="A281" s="3"/>
      <c r="B281" s="3"/>
      <c r="C281" s="3"/>
    </row>
    <row r="282" spans="1:3" x14ac:dyDescent="0.2">
      <c r="A282" s="3"/>
      <c r="B282" s="3"/>
      <c r="C282" s="3"/>
    </row>
    <row r="283" spans="1:3" x14ac:dyDescent="0.2">
      <c r="A283" s="3"/>
      <c r="B283" s="3"/>
      <c r="C283" s="3"/>
    </row>
    <row r="284" spans="1:3" x14ac:dyDescent="0.2">
      <c r="A284" s="3"/>
      <c r="B284" s="3"/>
      <c r="C284" s="3"/>
    </row>
    <row r="285" spans="1:3" x14ac:dyDescent="0.2">
      <c r="A285" s="3"/>
      <c r="B285" s="3"/>
      <c r="C285" s="3"/>
    </row>
    <row r="286" spans="1:3" x14ac:dyDescent="0.2">
      <c r="A286" s="3"/>
      <c r="B286" s="3"/>
      <c r="C286" s="3"/>
    </row>
    <row r="287" spans="1:3" x14ac:dyDescent="0.2">
      <c r="A287" s="3"/>
      <c r="B287" s="3"/>
      <c r="C287" s="3"/>
    </row>
    <row r="288" spans="1:3" x14ac:dyDescent="0.2">
      <c r="A288" s="3"/>
      <c r="B288" s="3"/>
      <c r="C288" s="3"/>
    </row>
    <row r="289" spans="1:3" x14ac:dyDescent="0.2">
      <c r="A289" s="3"/>
      <c r="B289" s="3"/>
      <c r="C289" s="3"/>
    </row>
    <row r="290" spans="1:3" x14ac:dyDescent="0.2">
      <c r="A290" s="3"/>
      <c r="B290" s="3"/>
      <c r="C290" s="3"/>
    </row>
    <row r="291" spans="1:3" x14ac:dyDescent="0.2">
      <c r="A291" s="3"/>
      <c r="B291" s="3"/>
      <c r="C291" s="3"/>
    </row>
    <row r="292" spans="1:3" x14ac:dyDescent="0.2">
      <c r="A292" s="3"/>
      <c r="B292" s="3"/>
      <c r="C292" s="3"/>
    </row>
    <row r="293" spans="1:3" x14ac:dyDescent="0.2">
      <c r="A293" s="3"/>
      <c r="B293" s="3"/>
      <c r="C293" s="3"/>
    </row>
    <row r="294" spans="1:3" x14ac:dyDescent="0.2">
      <c r="A294" s="3"/>
      <c r="B294" s="3"/>
      <c r="C294" s="3"/>
    </row>
    <row r="295" spans="1:3" x14ac:dyDescent="0.2">
      <c r="A295" s="3"/>
      <c r="B295" s="3"/>
      <c r="C295" s="3"/>
    </row>
    <row r="296" spans="1:3" x14ac:dyDescent="0.2">
      <c r="A296" s="3"/>
      <c r="B296" s="3"/>
      <c r="C296" s="3"/>
    </row>
    <row r="297" spans="1:3" x14ac:dyDescent="0.2">
      <c r="A297" s="3"/>
      <c r="B297" s="3"/>
      <c r="C297" s="3"/>
    </row>
    <row r="298" spans="1:3" x14ac:dyDescent="0.2">
      <c r="A298" s="3"/>
      <c r="B298" s="3"/>
      <c r="C298" s="3"/>
    </row>
    <row r="299" spans="1:3" x14ac:dyDescent="0.2">
      <c r="A299" s="3"/>
      <c r="B299" s="3"/>
      <c r="C299" s="3"/>
    </row>
    <row r="300" spans="1:3" x14ac:dyDescent="0.2">
      <c r="A300" s="3"/>
      <c r="B300" s="3"/>
      <c r="C300" s="3"/>
    </row>
    <row r="301" spans="1:3" x14ac:dyDescent="0.2">
      <c r="A301" s="3"/>
      <c r="B301" s="3"/>
      <c r="C301" s="3"/>
    </row>
    <row r="302" spans="1:3" x14ac:dyDescent="0.2">
      <c r="A302" s="3"/>
      <c r="B302" s="3"/>
      <c r="C302" s="3"/>
    </row>
    <row r="303" spans="1:3" x14ac:dyDescent="0.2">
      <c r="A303" s="3"/>
      <c r="B303" s="3"/>
      <c r="C303" s="3"/>
    </row>
    <row r="304" spans="1:3" x14ac:dyDescent="0.2">
      <c r="A304" s="3"/>
      <c r="B304" s="3"/>
      <c r="C304" s="3"/>
    </row>
    <row r="305" spans="1:3" x14ac:dyDescent="0.2">
      <c r="A305" s="3"/>
      <c r="B305" s="3"/>
      <c r="C305" s="3"/>
    </row>
    <row r="306" spans="1:3" x14ac:dyDescent="0.2">
      <c r="A306" s="3"/>
      <c r="B306" s="3"/>
      <c r="C306" s="3"/>
    </row>
    <row r="307" spans="1:3" x14ac:dyDescent="0.2">
      <c r="A307" s="3"/>
      <c r="B307" s="3"/>
      <c r="C307" s="3"/>
    </row>
    <row r="308" spans="1:3" x14ac:dyDescent="0.2">
      <c r="A308" s="3"/>
      <c r="B308" s="3"/>
      <c r="C308" s="3"/>
    </row>
    <row r="309" spans="1:3" x14ac:dyDescent="0.2">
      <c r="A309" s="3"/>
      <c r="B309" s="3"/>
      <c r="C309" s="3"/>
    </row>
    <row r="310" spans="1:3" x14ac:dyDescent="0.2">
      <c r="A310" s="3"/>
      <c r="B310" s="3"/>
      <c r="C310" s="3"/>
    </row>
    <row r="311" spans="1:3" x14ac:dyDescent="0.2">
      <c r="A311" s="3"/>
      <c r="B311" s="3"/>
      <c r="C311" s="3"/>
    </row>
    <row r="312" spans="1:3" x14ac:dyDescent="0.2">
      <c r="A312" s="3"/>
      <c r="B312" s="3"/>
      <c r="C312" s="3"/>
    </row>
    <row r="313" spans="1:3" x14ac:dyDescent="0.2">
      <c r="A313" s="3"/>
      <c r="B313" s="3"/>
      <c r="C313" s="3"/>
    </row>
    <row r="314" spans="1:3" x14ac:dyDescent="0.2">
      <c r="A314" s="3"/>
      <c r="B314" s="3"/>
      <c r="C314" s="3"/>
    </row>
    <row r="315" spans="1:3" x14ac:dyDescent="0.2">
      <c r="A315" s="3"/>
      <c r="B315" s="3"/>
      <c r="C315" s="3"/>
    </row>
    <row r="316" spans="1:3" x14ac:dyDescent="0.2">
      <c r="A316" s="3"/>
      <c r="B316" s="3"/>
      <c r="C316" s="3"/>
    </row>
    <row r="317" spans="1:3" x14ac:dyDescent="0.2">
      <c r="A317" s="3"/>
      <c r="B317" s="3"/>
      <c r="C317" s="3"/>
    </row>
    <row r="318" spans="1:3" x14ac:dyDescent="0.2">
      <c r="A318" s="3"/>
      <c r="B318" s="3"/>
      <c r="C318" s="3"/>
    </row>
    <row r="319" spans="1:3" x14ac:dyDescent="0.2">
      <c r="A319" s="3"/>
      <c r="B319" s="3"/>
      <c r="C319" s="3"/>
    </row>
    <row r="320" spans="1:3" x14ac:dyDescent="0.2">
      <c r="A320" s="3"/>
      <c r="B320" s="3"/>
      <c r="C320" s="3"/>
    </row>
    <row r="321" spans="1:3" x14ac:dyDescent="0.2">
      <c r="A321" s="3"/>
      <c r="B321" s="3"/>
      <c r="C321" s="3"/>
    </row>
    <row r="322" spans="1:3" x14ac:dyDescent="0.2">
      <c r="A322" s="3"/>
      <c r="B322" s="3"/>
      <c r="C322" s="3"/>
    </row>
    <row r="323" spans="1:3" x14ac:dyDescent="0.2">
      <c r="A323" s="3"/>
      <c r="B323" s="3"/>
      <c r="C323" s="3"/>
    </row>
    <row r="324" spans="1:3" x14ac:dyDescent="0.2">
      <c r="A324" s="3"/>
      <c r="B324" s="3"/>
      <c r="C324" s="3"/>
    </row>
    <row r="325" spans="1:3" x14ac:dyDescent="0.2">
      <c r="A325" s="3"/>
      <c r="B325" s="3"/>
      <c r="C325" s="3"/>
    </row>
    <row r="326" spans="1:3" x14ac:dyDescent="0.2">
      <c r="A326" s="3"/>
      <c r="B326" s="3"/>
      <c r="C326" s="3"/>
    </row>
    <row r="327" spans="1:3" x14ac:dyDescent="0.2">
      <c r="A327" s="3"/>
      <c r="B327" s="3"/>
      <c r="C327" s="3"/>
    </row>
    <row r="328" spans="1:3" x14ac:dyDescent="0.2">
      <c r="A328" s="3"/>
      <c r="B328" s="3"/>
      <c r="C328" s="3"/>
    </row>
    <row r="329" spans="1:3" x14ac:dyDescent="0.2">
      <c r="A329" s="3"/>
      <c r="B329" s="3"/>
      <c r="C329" s="3"/>
    </row>
    <row r="330" spans="1:3" x14ac:dyDescent="0.2">
      <c r="A330" s="3"/>
      <c r="B330" s="3"/>
      <c r="C330" s="3"/>
    </row>
    <row r="331" spans="1:3" x14ac:dyDescent="0.2">
      <c r="A331" s="3"/>
      <c r="B331" s="3"/>
      <c r="C331" s="3"/>
    </row>
    <row r="332" spans="1:3" x14ac:dyDescent="0.2">
      <c r="A332" s="3"/>
      <c r="B332" s="3"/>
      <c r="C332" s="3"/>
    </row>
    <row r="333" spans="1:3" x14ac:dyDescent="0.2">
      <c r="A333" s="3"/>
      <c r="B333" s="3"/>
      <c r="C333" s="3"/>
    </row>
    <row r="334" spans="1:3" x14ac:dyDescent="0.2">
      <c r="A334" s="3"/>
      <c r="B334" s="3"/>
      <c r="C334" s="3"/>
    </row>
    <row r="335" spans="1:3" x14ac:dyDescent="0.2">
      <c r="A335" s="3"/>
      <c r="B335" s="3"/>
      <c r="C335" s="3"/>
    </row>
    <row r="336" spans="1:3" x14ac:dyDescent="0.2">
      <c r="A336" s="3"/>
      <c r="B336" s="3"/>
      <c r="C336" s="3"/>
    </row>
    <row r="337" spans="1:3" x14ac:dyDescent="0.2">
      <c r="A337" s="3"/>
      <c r="B337" s="3"/>
      <c r="C337" s="3"/>
    </row>
    <row r="338" spans="1:3" x14ac:dyDescent="0.2">
      <c r="A338" s="3"/>
      <c r="B338" s="3"/>
      <c r="C338" s="3"/>
    </row>
    <row r="339" spans="1:3" x14ac:dyDescent="0.2">
      <c r="A339" s="3"/>
      <c r="B339" s="3"/>
      <c r="C339" s="3"/>
    </row>
    <row r="340" spans="1:3" x14ac:dyDescent="0.2">
      <c r="A340" s="3"/>
      <c r="B340" s="3"/>
      <c r="C340" s="3"/>
    </row>
    <row r="341" spans="1:3" x14ac:dyDescent="0.2">
      <c r="A341" s="3"/>
      <c r="B341" s="3"/>
      <c r="C341" s="3"/>
    </row>
    <row r="342" spans="1:3" x14ac:dyDescent="0.2">
      <c r="A342" s="3"/>
      <c r="B342" s="3"/>
      <c r="C342" s="3"/>
    </row>
    <row r="343" spans="1:3" x14ac:dyDescent="0.2">
      <c r="A343" s="3"/>
      <c r="B343" s="3"/>
      <c r="C343" s="3"/>
    </row>
    <row r="344" spans="1:3" x14ac:dyDescent="0.2">
      <c r="A344" s="3"/>
      <c r="B344" s="3"/>
      <c r="C344" s="3"/>
    </row>
    <row r="345" spans="1:3" x14ac:dyDescent="0.2">
      <c r="A345" s="3"/>
      <c r="B345" s="3"/>
      <c r="C345" s="3"/>
    </row>
    <row r="346" spans="1:3" x14ac:dyDescent="0.2">
      <c r="A346" s="3"/>
      <c r="B346" s="3"/>
      <c r="C346" s="3"/>
    </row>
    <row r="347" spans="1:3" x14ac:dyDescent="0.2">
      <c r="A347" s="3"/>
      <c r="B347" s="3"/>
      <c r="C347" s="3"/>
    </row>
    <row r="348" spans="1:3" x14ac:dyDescent="0.2">
      <c r="A348" s="3"/>
      <c r="B348" s="3"/>
      <c r="C348" s="3"/>
    </row>
    <row r="349" spans="1:3" x14ac:dyDescent="0.2">
      <c r="A349" s="3"/>
      <c r="B349" s="3"/>
      <c r="C349" s="3"/>
    </row>
    <row r="350" spans="1:3" x14ac:dyDescent="0.2">
      <c r="A350" s="3"/>
      <c r="B350" s="3"/>
      <c r="C350" s="3"/>
    </row>
    <row r="351" spans="1:3" x14ac:dyDescent="0.2">
      <c r="A351" s="3"/>
      <c r="B351" s="3"/>
      <c r="C351" s="3"/>
    </row>
    <row r="352" spans="1:3" x14ac:dyDescent="0.2">
      <c r="A352" s="3"/>
      <c r="B352" s="3"/>
      <c r="C352" s="3"/>
    </row>
    <row r="353" spans="1:3" x14ac:dyDescent="0.2">
      <c r="A353" s="3"/>
      <c r="B353" s="3"/>
      <c r="C353" s="3"/>
    </row>
    <row r="354" spans="1:3" x14ac:dyDescent="0.2">
      <c r="A354" s="3"/>
      <c r="B354" s="3"/>
      <c r="C354" s="3"/>
    </row>
    <row r="355" spans="1:3" x14ac:dyDescent="0.2">
      <c r="A355" s="3"/>
      <c r="B355" s="3"/>
      <c r="C355" s="3"/>
    </row>
    <row r="356" spans="1:3" x14ac:dyDescent="0.2">
      <c r="A356" s="3"/>
      <c r="B356" s="3"/>
      <c r="C356" s="3"/>
    </row>
    <row r="357" spans="1:3" x14ac:dyDescent="0.2">
      <c r="A357" s="3"/>
      <c r="B357" s="3"/>
      <c r="C357" s="3"/>
    </row>
    <row r="358" spans="1:3" x14ac:dyDescent="0.2">
      <c r="A358" s="3"/>
      <c r="B358" s="3"/>
      <c r="C358" s="3"/>
    </row>
    <row r="359" spans="1:3" x14ac:dyDescent="0.2">
      <c r="A359" s="3"/>
      <c r="B359" s="3"/>
      <c r="C359" s="3"/>
    </row>
    <row r="360" spans="1:3" x14ac:dyDescent="0.2">
      <c r="A360" s="3"/>
      <c r="B360" s="3"/>
      <c r="C360" s="3"/>
    </row>
    <row r="361" spans="1:3" x14ac:dyDescent="0.2">
      <c r="A361" s="3"/>
      <c r="B361" s="3"/>
      <c r="C361" s="3"/>
    </row>
    <row r="362" spans="1:3" x14ac:dyDescent="0.2">
      <c r="A362" s="3"/>
      <c r="B362" s="3"/>
      <c r="C362" s="3"/>
    </row>
    <row r="363" spans="1:3" x14ac:dyDescent="0.2">
      <c r="A363" s="3"/>
      <c r="B363" s="3"/>
      <c r="C363" s="3"/>
    </row>
    <row r="364" spans="1:3" x14ac:dyDescent="0.2">
      <c r="A364" s="3"/>
      <c r="B364" s="3"/>
      <c r="C364" s="3"/>
    </row>
    <row r="365" spans="1:3" x14ac:dyDescent="0.2">
      <c r="A365" s="3"/>
      <c r="B365" s="3"/>
      <c r="C365" s="3"/>
    </row>
    <row r="366" spans="1:3" x14ac:dyDescent="0.2">
      <c r="A366" s="3"/>
      <c r="B366" s="3"/>
      <c r="C366" s="3"/>
    </row>
    <row r="367" spans="1:3" x14ac:dyDescent="0.2">
      <c r="A367" s="3"/>
      <c r="B367" s="3"/>
      <c r="C367" s="3"/>
    </row>
  </sheetData>
  <mergeCells count="1">
    <mergeCell ref="F12:L1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7"/>
  <sheetViews>
    <sheetView zoomScale="80" zoomScaleNormal="80" workbookViewId="0">
      <selection sqref="A1:F19"/>
    </sheetView>
  </sheetViews>
  <sheetFormatPr defaultRowHeight="12.75" x14ac:dyDescent="0.2"/>
  <cols>
    <col min="1" max="2" width="9.140625" style="9"/>
    <col min="3" max="3" width="10.140625" style="9" bestFit="1" customWidth="1"/>
    <col min="4" max="4" width="12.28515625" style="9" bestFit="1" customWidth="1"/>
    <col min="5" max="5" width="11.42578125" style="9" bestFit="1" customWidth="1"/>
    <col min="6" max="16384" width="9.140625" style="9"/>
  </cols>
  <sheetData>
    <row r="1" spans="1:15" x14ac:dyDescent="0.2">
      <c r="A1" s="9" t="s">
        <v>3</v>
      </c>
      <c r="B1" s="9" t="s">
        <v>4</v>
      </c>
      <c r="C1" s="19" t="s">
        <v>38</v>
      </c>
      <c r="D1" s="19" t="s">
        <v>39</v>
      </c>
      <c r="E1" s="9" t="s">
        <v>6</v>
      </c>
      <c r="F1" s="9" t="s">
        <v>5</v>
      </c>
    </row>
    <row r="2" spans="1:15" x14ac:dyDescent="0.2">
      <c r="A2" s="9">
        <v>13136</v>
      </c>
      <c r="B2" s="9" t="s">
        <v>0</v>
      </c>
      <c r="C2" s="19" t="s">
        <v>42</v>
      </c>
      <c r="D2" s="19" t="s">
        <v>41</v>
      </c>
      <c r="E2" s="7">
        <v>0</v>
      </c>
      <c r="F2" s="17">
        <f>LOG10(3.7*10^5)</f>
        <v>5.568201724066995</v>
      </c>
      <c r="I2" s="17"/>
      <c r="J2" s="17"/>
      <c r="O2" s="17"/>
    </row>
    <row r="3" spans="1:15" x14ac:dyDescent="0.2">
      <c r="A3" s="9">
        <v>13136</v>
      </c>
      <c r="B3" s="9" t="s">
        <v>0</v>
      </c>
      <c r="C3" s="19" t="s">
        <v>42</v>
      </c>
      <c r="D3" s="19" t="s">
        <v>41</v>
      </c>
      <c r="E3" s="7">
        <v>0.25</v>
      </c>
      <c r="F3" s="17">
        <f>LOG10(7*10^2)</f>
        <v>2.8450980400142569</v>
      </c>
      <c r="I3" s="17"/>
      <c r="J3" s="17"/>
      <c r="O3" s="17"/>
    </row>
    <row r="4" spans="1:15" x14ac:dyDescent="0.2">
      <c r="A4" s="9">
        <v>13136</v>
      </c>
      <c r="B4" s="9" t="s">
        <v>0</v>
      </c>
      <c r="C4" s="19" t="s">
        <v>42</v>
      </c>
      <c r="D4" s="19" t="s">
        <v>41</v>
      </c>
      <c r="E4" s="7">
        <v>0.5</v>
      </c>
      <c r="F4" s="17">
        <f>LOG10(3.65*10^2)</f>
        <v>2.5622928644564746</v>
      </c>
      <c r="I4" s="17"/>
      <c r="J4" s="17"/>
      <c r="O4" s="17"/>
    </row>
    <row r="5" spans="1:15" x14ac:dyDescent="0.2">
      <c r="A5" s="9">
        <v>13136</v>
      </c>
      <c r="B5" s="9" t="s">
        <v>0</v>
      </c>
      <c r="C5" s="19" t="s">
        <v>42</v>
      </c>
      <c r="D5" s="19" t="s">
        <v>41</v>
      </c>
      <c r="E5" s="7">
        <v>1</v>
      </c>
      <c r="F5" s="17">
        <f>LOG10(1.65*10^2)</f>
        <v>2.2174839442139063</v>
      </c>
      <c r="I5" s="17"/>
      <c r="J5" s="17"/>
      <c r="O5" s="17"/>
    </row>
    <row r="6" spans="1:15" x14ac:dyDescent="0.2">
      <c r="A6" s="9">
        <v>13136</v>
      </c>
      <c r="B6" s="9" t="s">
        <v>0</v>
      </c>
      <c r="C6" s="19" t="s">
        <v>42</v>
      </c>
      <c r="D6" s="19" t="s">
        <v>41</v>
      </c>
      <c r="E6" s="7">
        <v>2</v>
      </c>
      <c r="F6" s="17">
        <f>LOG10(3.85*10^2)</f>
        <v>2.5854607295085006</v>
      </c>
    </row>
    <row r="7" spans="1:15" x14ac:dyDescent="0.2">
      <c r="A7" s="9">
        <v>13136</v>
      </c>
      <c r="B7" s="9" t="s">
        <v>1</v>
      </c>
      <c r="C7" s="19" t="s">
        <v>42</v>
      </c>
      <c r="D7" s="19" t="s">
        <v>41</v>
      </c>
      <c r="E7" s="7">
        <v>0</v>
      </c>
      <c r="F7" s="17">
        <f>LOG10(5.7*10^5)</f>
        <v>5.7558748556724915</v>
      </c>
    </row>
    <row r="8" spans="1:15" x14ac:dyDescent="0.2">
      <c r="A8" s="9">
        <v>13136</v>
      </c>
      <c r="B8" s="9" t="s">
        <v>1</v>
      </c>
      <c r="C8" s="19" t="s">
        <v>42</v>
      </c>
      <c r="D8" s="19" t="s">
        <v>41</v>
      </c>
      <c r="E8" s="7">
        <v>0.25</v>
      </c>
      <c r="F8" s="17">
        <f>LOG10(9.3*10^2)</f>
        <v>2.9684829485539352</v>
      </c>
    </row>
    <row r="9" spans="1:15" x14ac:dyDescent="0.2">
      <c r="A9" s="9">
        <v>13136</v>
      </c>
      <c r="B9" s="9" t="s">
        <v>1</v>
      </c>
      <c r="C9" s="19" t="s">
        <v>42</v>
      </c>
      <c r="D9" s="19" t="s">
        <v>41</v>
      </c>
      <c r="E9" s="7">
        <v>0.5</v>
      </c>
      <c r="F9" s="17">
        <f>LOG10(4.85*10^2)</f>
        <v>2.6857417386022635</v>
      </c>
    </row>
    <row r="10" spans="1:15" x14ac:dyDescent="0.2">
      <c r="A10" s="9">
        <v>13136</v>
      </c>
      <c r="B10" s="9" t="s">
        <v>1</v>
      </c>
      <c r="C10" s="19" t="s">
        <v>42</v>
      </c>
      <c r="D10" s="19" t="s">
        <v>41</v>
      </c>
      <c r="E10" s="7">
        <v>1</v>
      </c>
      <c r="F10" s="17">
        <f>LOG10(3.65*10^3)</f>
        <v>3.5622928644564746</v>
      </c>
    </row>
    <row r="11" spans="1:15" x14ac:dyDescent="0.2">
      <c r="A11" s="9">
        <v>13136</v>
      </c>
      <c r="B11" s="9" t="s">
        <v>1</v>
      </c>
      <c r="C11" s="19" t="s">
        <v>42</v>
      </c>
      <c r="D11" s="19" t="s">
        <v>41</v>
      </c>
      <c r="E11" s="7">
        <v>1.5</v>
      </c>
      <c r="F11" s="17">
        <f>LOG10(3.5*10^3)</f>
        <v>3.5440680443502757</v>
      </c>
    </row>
    <row r="12" spans="1:15" x14ac:dyDescent="0.2">
      <c r="A12" s="9">
        <v>13136</v>
      </c>
      <c r="B12" s="9" t="s">
        <v>1</v>
      </c>
      <c r="C12" s="19" t="s">
        <v>42</v>
      </c>
      <c r="D12" s="19" t="s">
        <v>41</v>
      </c>
      <c r="E12" s="7">
        <v>2</v>
      </c>
      <c r="F12" s="17">
        <f>LOG10(1*10^2)</f>
        <v>2</v>
      </c>
    </row>
    <row r="13" spans="1:15" x14ac:dyDescent="0.2">
      <c r="A13" s="9">
        <v>13136</v>
      </c>
      <c r="B13" s="9" t="s">
        <v>1</v>
      </c>
      <c r="C13" s="19" t="s">
        <v>42</v>
      </c>
      <c r="D13" s="19" t="s">
        <v>41</v>
      </c>
      <c r="E13" s="7">
        <v>2.5</v>
      </c>
      <c r="F13" s="17">
        <f>LOG10(0.85*10^2)</f>
        <v>1.9294189257142926</v>
      </c>
    </row>
    <row r="14" spans="1:15" x14ac:dyDescent="0.2">
      <c r="A14" s="9">
        <v>13136</v>
      </c>
      <c r="B14" s="9" t="s">
        <v>2</v>
      </c>
      <c r="C14" s="19" t="s">
        <v>42</v>
      </c>
      <c r="D14" s="19" t="s">
        <v>41</v>
      </c>
      <c r="E14" s="7">
        <v>0</v>
      </c>
      <c r="F14" s="17">
        <f>LOG10(1.77*10^5)</f>
        <v>5.2479732663618064</v>
      </c>
    </row>
    <row r="15" spans="1:15" x14ac:dyDescent="0.2">
      <c r="A15" s="9">
        <v>13136</v>
      </c>
      <c r="B15" s="9" t="s">
        <v>2</v>
      </c>
      <c r="C15" s="19" t="s">
        <v>42</v>
      </c>
      <c r="D15" s="19" t="s">
        <v>41</v>
      </c>
      <c r="E15" s="7">
        <v>0.25</v>
      </c>
      <c r="F15" s="17">
        <f>LOG10(1.83*10^3)</f>
        <v>3.2624510897304293</v>
      </c>
    </row>
    <row r="16" spans="1:15" x14ac:dyDescent="0.2">
      <c r="A16" s="9">
        <v>13136</v>
      </c>
      <c r="B16" s="9" t="s">
        <v>2</v>
      </c>
      <c r="C16" s="19" t="s">
        <v>42</v>
      </c>
      <c r="D16" s="19" t="s">
        <v>41</v>
      </c>
      <c r="E16" s="7">
        <v>0.5</v>
      </c>
      <c r="F16" s="17">
        <f>LOG10(1.25*10^3)</f>
        <v>3.0969100130080562</v>
      </c>
    </row>
    <row r="17" spans="1:6" x14ac:dyDescent="0.2">
      <c r="A17" s="9">
        <v>13136</v>
      </c>
      <c r="B17" s="9" t="s">
        <v>2</v>
      </c>
      <c r="C17" s="19" t="s">
        <v>42</v>
      </c>
      <c r="D17" s="19" t="s">
        <v>41</v>
      </c>
      <c r="E17" s="7">
        <v>1</v>
      </c>
      <c r="F17" s="17">
        <f>LOG10(3.35*10^2)</f>
        <v>2.5250448070368452</v>
      </c>
    </row>
    <row r="18" spans="1:6" x14ac:dyDescent="0.2">
      <c r="A18" s="9">
        <v>13136</v>
      </c>
      <c r="B18" s="9" t="s">
        <v>2</v>
      </c>
      <c r="C18" s="19" t="s">
        <v>42</v>
      </c>
      <c r="D18" s="19" t="s">
        <v>41</v>
      </c>
      <c r="E18" s="7">
        <v>1.5</v>
      </c>
      <c r="F18" s="17">
        <f>LOG10(3.5*10^2)</f>
        <v>2.5440680443502757</v>
      </c>
    </row>
    <row r="19" spans="1:6" x14ac:dyDescent="0.2">
      <c r="A19" s="9">
        <v>13136</v>
      </c>
      <c r="B19" s="9" t="s">
        <v>2</v>
      </c>
      <c r="C19" s="19" t="s">
        <v>42</v>
      </c>
      <c r="D19" s="19" t="s">
        <v>41</v>
      </c>
      <c r="E19" s="7">
        <v>2.5</v>
      </c>
      <c r="F19" s="17">
        <f>LOG10(4.15*10^2)</f>
        <v>2.6180480967120929</v>
      </c>
    </row>
    <row r="23" spans="1:6" x14ac:dyDescent="0.2">
      <c r="A23" s="17"/>
      <c r="B23" s="17"/>
      <c r="C23" s="17"/>
      <c r="D23" s="17"/>
      <c r="E23" s="17"/>
    </row>
    <row r="24" spans="1:6" x14ac:dyDescent="0.2">
      <c r="A24" s="17"/>
      <c r="B24" s="17"/>
      <c r="C24" s="17"/>
      <c r="D24" s="17"/>
      <c r="E24" s="17"/>
    </row>
    <row r="25" spans="1:6" x14ac:dyDescent="0.2">
      <c r="A25" s="17"/>
      <c r="B25" s="17"/>
      <c r="C25" s="17"/>
      <c r="D25" s="17"/>
      <c r="E25" s="17"/>
    </row>
    <row r="26" spans="1:6" x14ac:dyDescent="0.2">
      <c r="A26" s="17"/>
      <c r="B26" s="17"/>
      <c r="C26" s="17"/>
      <c r="D26" s="17"/>
      <c r="E26" s="17"/>
    </row>
    <row r="27" spans="1:6" x14ac:dyDescent="0.2">
      <c r="A27" s="17"/>
      <c r="B27" s="17"/>
      <c r="C27" s="17"/>
      <c r="D27" s="17"/>
      <c r="E27" s="17"/>
    </row>
    <row r="28" spans="1:6" x14ac:dyDescent="0.2">
      <c r="A28" s="17"/>
      <c r="B28" s="17"/>
      <c r="C28" s="17"/>
      <c r="D28" s="17"/>
      <c r="E28" s="17"/>
    </row>
    <row r="29" spans="1:6" x14ac:dyDescent="0.2">
      <c r="A29" s="17"/>
      <c r="B29" s="17"/>
      <c r="C29" s="17"/>
      <c r="D29" s="17"/>
      <c r="E29" s="17"/>
    </row>
    <row r="30" spans="1:6" x14ac:dyDescent="0.2">
      <c r="A30" s="17"/>
      <c r="B30" s="17"/>
      <c r="C30" s="17"/>
      <c r="D30" s="17"/>
      <c r="E30" s="17"/>
    </row>
    <row r="31" spans="1:6" x14ac:dyDescent="0.2">
      <c r="A31" s="17"/>
      <c r="B31" s="17"/>
      <c r="C31" s="17"/>
      <c r="D31" s="17"/>
      <c r="E31" s="17"/>
    </row>
    <row r="32" spans="1:6" x14ac:dyDescent="0.2">
      <c r="A32" s="17"/>
      <c r="B32" s="17"/>
      <c r="C32" s="17"/>
      <c r="D32" s="17"/>
      <c r="E32" s="17"/>
    </row>
    <row r="33" spans="1:5" x14ac:dyDescent="0.2">
      <c r="A33" s="17"/>
      <c r="B33" s="17"/>
      <c r="C33" s="17"/>
      <c r="D33" s="17"/>
      <c r="E33" s="17"/>
    </row>
    <row r="34" spans="1:5" x14ac:dyDescent="0.2">
      <c r="A34" s="17"/>
      <c r="B34" s="17"/>
      <c r="C34" s="17"/>
      <c r="D34" s="17"/>
      <c r="E34" s="17"/>
    </row>
    <row r="35" spans="1:5" x14ac:dyDescent="0.2">
      <c r="A35" s="17"/>
      <c r="B35" s="17"/>
      <c r="C35" s="17"/>
      <c r="D35" s="17"/>
      <c r="E35" s="17"/>
    </row>
    <row r="36" spans="1:5" x14ac:dyDescent="0.2">
      <c r="A36" s="17"/>
      <c r="B36" s="17"/>
      <c r="C36" s="17"/>
      <c r="D36" s="17"/>
      <c r="E36" s="17"/>
    </row>
    <row r="37" spans="1:5" x14ac:dyDescent="0.2">
      <c r="A37" s="17"/>
      <c r="B37" s="17"/>
      <c r="C37" s="17"/>
      <c r="D37" s="17"/>
      <c r="E37" s="3"/>
    </row>
    <row r="38" spans="1:5" x14ac:dyDescent="0.2">
      <c r="A38" s="17"/>
      <c r="B38" s="17"/>
      <c r="C38" s="17"/>
      <c r="D38" s="17"/>
      <c r="E38" s="17"/>
    </row>
    <row r="39" spans="1:5" x14ac:dyDescent="0.2">
      <c r="A39" s="17"/>
      <c r="B39" s="17"/>
      <c r="C39" s="17"/>
      <c r="D39" s="17"/>
      <c r="E39" s="17"/>
    </row>
    <row r="40" spans="1:5" x14ac:dyDescent="0.2">
      <c r="A40" s="17"/>
      <c r="B40" s="17"/>
      <c r="C40" s="17"/>
      <c r="D40" s="17"/>
      <c r="E40" s="17"/>
    </row>
    <row r="41" spans="1:5" x14ac:dyDescent="0.2">
      <c r="A41" s="17"/>
      <c r="B41" s="17"/>
      <c r="C41" s="17"/>
      <c r="D41" s="17"/>
      <c r="E41" s="17"/>
    </row>
    <row r="42" spans="1:5" x14ac:dyDescent="0.2">
      <c r="A42" s="17"/>
      <c r="B42" s="17"/>
      <c r="C42" s="17"/>
      <c r="D42" s="17"/>
      <c r="E42" s="17"/>
    </row>
    <row r="43" spans="1:5" x14ac:dyDescent="0.2">
      <c r="A43" s="17"/>
      <c r="B43" s="17"/>
      <c r="C43" s="17"/>
      <c r="D43" s="17"/>
      <c r="E43" s="17"/>
    </row>
    <row r="44" spans="1:5" x14ac:dyDescent="0.2">
      <c r="A44" s="17"/>
      <c r="B44" s="17"/>
      <c r="C44" s="17"/>
      <c r="D44" s="17"/>
      <c r="E44" s="17"/>
    </row>
    <row r="45" spans="1:5" x14ac:dyDescent="0.2">
      <c r="A45" s="17"/>
      <c r="B45" s="17"/>
      <c r="C45" s="17"/>
      <c r="D45" s="17"/>
      <c r="E45" s="17"/>
    </row>
    <row r="46" spans="1:5" x14ac:dyDescent="0.2">
      <c r="A46" s="17"/>
      <c r="B46" s="17"/>
      <c r="C46" s="17"/>
      <c r="D46" s="17"/>
      <c r="E46" s="17"/>
    </row>
    <row r="47" spans="1:5" x14ac:dyDescent="0.2">
      <c r="A47" s="17"/>
      <c r="B47" s="17"/>
      <c r="C47" s="17"/>
      <c r="D47" s="17"/>
      <c r="E47" s="17"/>
    </row>
    <row r="48" spans="1:5" x14ac:dyDescent="0.2">
      <c r="A48" s="17"/>
      <c r="B48" s="17"/>
      <c r="C48" s="17"/>
      <c r="D48" s="17"/>
      <c r="E48" s="17"/>
    </row>
    <row r="49" spans="1:5" x14ac:dyDescent="0.2">
      <c r="A49" s="17"/>
      <c r="B49" s="17"/>
      <c r="C49" s="17"/>
      <c r="D49" s="17"/>
      <c r="E49" s="17"/>
    </row>
    <row r="50" spans="1:5" x14ac:dyDescent="0.2">
      <c r="A50" s="17"/>
      <c r="B50" s="17"/>
      <c r="C50" s="17"/>
      <c r="D50" s="17"/>
      <c r="E50" s="17"/>
    </row>
    <row r="51" spans="1:5" x14ac:dyDescent="0.2">
      <c r="A51" s="17"/>
      <c r="B51" s="17"/>
      <c r="C51" s="17"/>
      <c r="D51" s="17"/>
      <c r="E51" s="17"/>
    </row>
    <row r="52" spans="1:5" x14ac:dyDescent="0.2">
      <c r="A52" s="17"/>
      <c r="B52" s="17"/>
      <c r="C52" s="17"/>
      <c r="D52" s="17"/>
      <c r="E52" s="17"/>
    </row>
    <row r="53" spans="1:5" x14ac:dyDescent="0.2">
      <c r="A53" s="17"/>
      <c r="B53" s="17"/>
      <c r="C53" s="17"/>
      <c r="D53" s="17"/>
      <c r="E53" s="17"/>
    </row>
    <row r="54" spans="1:5" x14ac:dyDescent="0.2">
      <c r="A54" s="17"/>
      <c r="B54" s="17"/>
      <c r="C54" s="17"/>
      <c r="D54" s="17"/>
      <c r="E54" s="17"/>
    </row>
    <row r="55" spans="1:5" x14ac:dyDescent="0.2">
      <c r="A55" s="17"/>
      <c r="B55" s="17"/>
      <c r="C55" s="17"/>
      <c r="D55" s="17"/>
      <c r="E55" s="17"/>
    </row>
    <row r="56" spans="1:5" x14ac:dyDescent="0.2">
      <c r="A56" s="17"/>
      <c r="B56" s="17"/>
      <c r="C56" s="17"/>
      <c r="D56" s="17"/>
      <c r="E56" s="17"/>
    </row>
    <row r="57" spans="1:5" x14ac:dyDescent="0.2">
      <c r="A57" s="17"/>
      <c r="B57" s="17"/>
      <c r="C57" s="17"/>
      <c r="D57" s="17"/>
      <c r="E57" s="17"/>
    </row>
    <row r="58" spans="1:5" x14ac:dyDescent="0.2">
      <c r="A58" s="17"/>
      <c r="B58" s="17"/>
      <c r="C58" s="17"/>
      <c r="D58" s="17"/>
      <c r="E58" s="17"/>
    </row>
    <row r="59" spans="1:5" x14ac:dyDescent="0.2">
      <c r="A59" s="17"/>
      <c r="B59" s="17"/>
      <c r="C59" s="17"/>
      <c r="D59" s="17"/>
      <c r="E59" s="17"/>
    </row>
    <row r="60" spans="1:5" x14ac:dyDescent="0.2">
      <c r="A60" s="17"/>
      <c r="B60" s="17"/>
      <c r="C60" s="17"/>
      <c r="D60" s="17"/>
      <c r="E60" s="17"/>
    </row>
    <row r="61" spans="1:5" x14ac:dyDescent="0.2">
      <c r="A61" s="17"/>
      <c r="B61" s="17"/>
      <c r="C61" s="17"/>
      <c r="D61" s="17"/>
      <c r="E61" s="17"/>
    </row>
    <row r="62" spans="1:5" x14ac:dyDescent="0.2">
      <c r="A62" s="17"/>
      <c r="B62" s="17"/>
      <c r="C62" s="17"/>
      <c r="D62" s="17"/>
      <c r="E62" s="17"/>
    </row>
    <row r="63" spans="1:5" x14ac:dyDescent="0.2">
      <c r="A63" s="17"/>
      <c r="B63" s="17"/>
      <c r="C63" s="17"/>
      <c r="D63" s="17"/>
      <c r="E63" s="17"/>
    </row>
    <row r="64" spans="1:5" x14ac:dyDescent="0.2">
      <c r="A64" s="17"/>
      <c r="B64" s="17"/>
      <c r="C64" s="17"/>
      <c r="D64" s="17"/>
      <c r="E64" s="17"/>
    </row>
    <row r="65" spans="1:5" x14ac:dyDescent="0.2">
      <c r="A65" s="17"/>
      <c r="B65" s="17"/>
      <c r="C65" s="17"/>
      <c r="D65" s="17"/>
      <c r="E65" s="17"/>
    </row>
    <row r="66" spans="1:5" x14ac:dyDescent="0.2">
      <c r="A66" s="17"/>
      <c r="B66" s="17"/>
      <c r="C66" s="17"/>
      <c r="D66" s="17"/>
      <c r="E66" s="17"/>
    </row>
    <row r="67" spans="1:5" x14ac:dyDescent="0.2">
      <c r="A67" s="17"/>
      <c r="B67" s="17"/>
      <c r="C67" s="17"/>
      <c r="D67" s="17"/>
      <c r="E67" s="17"/>
    </row>
    <row r="68" spans="1:5" x14ac:dyDescent="0.2">
      <c r="A68" s="17"/>
      <c r="B68" s="17"/>
      <c r="C68" s="17"/>
      <c r="D68" s="17"/>
      <c r="E68" s="17"/>
    </row>
    <row r="69" spans="1:5" x14ac:dyDescent="0.2">
      <c r="A69" s="17"/>
      <c r="B69" s="17"/>
      <c r="C69" s="17"/>
      <c r="D69" s="17"/>
      <c r="E69" s="17"/>
    </row>
    <row r="70" spans="1:5" x14ac:dyDescent="0.2">
      <c r="A70" s="17"/>
      <c r="B70" s="17"/>
      <c r="C70" s="17"/>
      <c r="D70" s="17"/>
      <c r="E70" s="17"/>
    </row>
    <row r="71" spans="1:5" x14ac:dyDescent="0.2">
      <c r="A71" s="17"/>
      <c r="B71" s="17"/>
      <c r="C71" s="17"/>
      <c r="D71" s="17"/>
      <c r="E71" s="17"/>
    </row>
    <row r="72" spans="1:5" x14ac:dyDescent="0.2">
      <c r="A72" s="17"/>
      <c r="B72" s="17"/>
      <c r="C72" s="17"/>
      <c r="D72" s="17"/>
      <c r="E72" s="17"/>
    </row>
    <row r="73" spans="1:5" x14ac:dyDescent="0.2">
      <c r="A73" s="17"/>
      <c r="B73" s="17"/>
      <c r="C73" s="17"/>
      <c r="D73" s="17"/>
      <c r="E73" s="17"/>
    </row>
    <row r="74" spans="1:5" x14ac:dyDescent="0.2">
      <c r="A74" s="17"/>
      <c r="B74" s="17"/>
      <c r="C74" s="17"/>
      <c r="D74" s="17"/>
      <c r="E74" s="17"/>
    </row>
    <row r="75" spans="1:5" x14ac:dyDescent="0.2">
      <c r="A75" s="17"/>
      <c r="B75" s="17"/>
      <c r="C75" s="17"/>
      <c r="D75" s="17"/>
      <c r="E75" s="17"/>
    </row>
    <row r="76" spans="1:5" x14ac:dyDescent="0.2">
      <c r="A76" s="17"/>
      <c r="B76" s="17"/>
      <c r="C76" s="17"/>
      <c r="D76" s="17"/>
      <c r="E76" s="17"/>
    </row>
    <row r="77" spans="1:5" x14ac:dyDescent="0.2">
      <c r="A77" s="17"/>
      <c r="B77" s="17"/>
      <c r="C77" s="17"/>
      <c r="D77" s="17"/>
      <c r="E77" s="17"/>
    </row>
    <row r="78" spans="1:5" x14ac:dyDescent="0.2">
      <c r="A78" s="17"/>
      <c r="B78" s="17"/>
      <c r="C78" s="17"/>
      <c r="D78" s="17"/>
      <c r="E78" s="17"/>
    </row>
    <row r="79" spans="1:5" x14ac:dyDescent="0.2">
      <c r="A79" s="17"/>
      <c r="B79" s="17"/>
      <c r="C79" s="17"/>
      <c r="D79" s="17"/>
      <c r="E79" s="17"/>
    </row>
    <row r="80" spans="1:5" x14ac:dyDescent="0.2">
      <c r="A80" s="17"/>
      <c r="B80" s="17"/>
      <c r="C80" s="17"/>
      <c r="D80" s="17"/>
      <c r="E80" s="17"/>
    </row>
    <row r="81" spans="1:5" x14ac:dyDescent="0.2">
      <c r="A81" s="17"/>
      <c r="B81" s="17"/>
      <c r="C81" s="17"/>
      <c r="D81" s="17"/>
      <c r="E81" s="17"/>
    </row>
    <row r="82" spans="1:5" x14ac:dyDescent="0.2">
      <c r="A82" s="17"/>
      <c r="B82" s="17"/>
      <c r="C82" s="17"/>
      <c r="D82" s="17"/>
      <c r="E82" s="17"/>
    </row>
    <row r="83" spans="1:5" x14ac:dyDescent="0.2">
      <c r="A83" s="17"/>
      <c r="B83" s="17"/>
      <c r="C83" s="17"/>
      <c r="D83" s="17"/>
      <c r="E83" s="17"/>
    </row>
    <row r="84" spans="1:5" x14ac:dyDescent="0.2">
      <c r="A84" s="17"/>
      <c r="B84" s="17"/>
      <c r="C84" s="17"/>
      <c r="D84" s="17"/>
      <c r="E84" s="17"/>
    </row>
    <row r="85" spans="1:5" x14ac:dyDescent="0.2">
      <c r="A85" s="17"/>
      <c r="B85" s="17"/>
      <c r="C85" s="17"/>
      <c r="D85" s="17"/>
      <c r="E85" s="17"/>
    </row>
    <row r="86" spans="1:5" x14ac:dyDescent="0.2">
      <c r="A86" s="17"/>
      <c r="B86" s="17"/>
      <c r="C86" s="17"/>
      <c r="D86" s="17"/>
      <c r="E86" s="17"/>
    </row>
    <row r="87" spans="1:5" x14ac:dyDescent="0.2">
      <c r="A87" s="17"/>
      <c r="B87" s="17"/>
      <c r="C87" s="17"/>
      <c r="D87" s="17"/>
      <c r="E87" s="17"/>
    </row>
    <row r="88" spans="1:5" x14ac:dyDescent="0.2">
      <c r="A88" s="17"/>
      <c r="B88" s="17"/>
      <c r="C88" s="17"/>
      <c r="D88" s="17"/>
      <c r="E88" s="17"/>
    </row>
    <row r="89" spans="1:5" x14ac:dyDescent="0.2">
      <c r="A89" s="17"/>
      <c r="B89" s="17"/>
      <c r="C89" s="17"/>
      <c r="D89" s="17"/>
      <c r="E89" s="17"/>
    </row>
    <row r="90" spans="1:5" x14ac:dyDescent="0.2">
      <c r="A90" s="17"/>
      <c r="B90" s="17"/>
      <c r="C90" s="17"/>
      <c r="D90" s="17"/>
      <c r="E90" s="17"/>
    </row>
    <row r="91" spans="1:5" x14ac:dyDescent="0.2">
      <c r="A91" s="17"/>
      <c r="B91" s="17"/>
      <c r="C91" s="17"/>
      <c r="D91" s="17"/>
      <c r="E91" s="17"/>
    </row>
    <row r="92" spans="1:5" x14ac:dyDescent="0.2">
      <c r="A92" s="17"/>
      <c r="B92" s="17"/>
      <c r="C92" s="17"/>
      <c r="D92" s="17"/>
      <c r="E92" s="17"/>
    </row>
    <row r="93" spans="1:5" x14ac:dyDescent="0.2">
      <c r="A93" s="17"/>
      <c r="B93" s="17"/>
      <c r="C93" s="17"/>
      <c r="D93" s="17"/>
      <c r="E93" s="17"/>
    </row>
    <row r="94" spans="1:5" x14ac:dyDescent="0.2">
      <c r="A94" s="17"/>
      <c r="B94" s="17"/>
      <c r="C94" s="17"/>
      <c r="D94" s="17"/>
      <c r="E94" s="17"/>
    </row>
    <row r="95" spans="1:5" x14ac:dyDescent="0.2">
      <c r="A95" s="17"/>
      <c r="B95" s="17"/>
      <c r="C95" s="17"/>
      <c r="D95" s="17"/>
      <c r="E95" s="17"/>
    </row>
    <row r="96" spans="1:5" x14ac:dyDescent="0.2">
      <c r="A96" s="17"/>
      <c r="B96" s="17"/>
      <c r="C96" s="17"/>
      <c r="D96" s="17"/>
      <c r="E96" s="17"/>
    </row>
    <row r="97" spans="1:5" x14ac:dyDescent="0.2">
      <c r="A97" s="17"/>
      <c r="B97" s="17"/>
      <c r="C97" s="17"/>
      <c r="D97" s="17"/>
      <c r="E97" s="17"/>
    </row>
    <row r="98" spans="1:5" x14ac:dyDescent="0.2">
      <c r="A98" s="17"/>
      <c r="B98" s="17"/>
      <c r="C98" s="17"/>
      <c r="D98" s="17"/>
      <c r="E98" s="17"/>
    </row>
    <row r="99" spans="1:5" x14ac:dyDescent="0.2">
      <c r="A99" s="17"/>
      <c r="B99" s="17"/>
      <c r="C99" s="17"/>
      <c r="D99" s="17"/>
      <c r="E99" s="17"/>
    </row>
    <row r="100" spans="1:5" x14ac:dyDescent="0.2">
      <c r="A100" s="17"/>
      <c r="B100" s="17"/>
      <c r="C100" s="17"/>
      <c r="D100" s="17"/>
      <c r="E100" s="17"/>
    </row>
    <row r="101" spans="1:5" x14ac:dyDescent="0.2">
      <c r="A101" s="17"/>
      <c r="B101" s="17"/>
      <c r="C101" s="17"/>
      <c r="D101" s="17"/>
      <c r="E101" s="17"/>
    </row>
    <row r="102" spans="1:5" x14ac:dyDescent="0.2">
      <c r="A102" s="17"/>
      <c r="B102" s="17"/>
      <c r="C102" s="17"/>
      <c r="D102" s="17"/>
      <c r="E102" s="17"/>
    </row>
    <row r="103" spans="1:5" x14ac:dyDescent="0.2">
      <c r="A103" s="17"/>
      <c r="B103" s="17"/>
      <c r="C103" s="17"/>
      <c r="D103" s="17"/>
      <c r="E103" s="17"/>
    </row>
    <row r="104" spans="1:5" x14ac:dyDescent="0.2">
      <c r="A104" s="17"/>
      <c r="B104" s="17"/>
      <c r="C104" s="17"/>
      <c r="D104" s="17"/>
      <c r="E104" s="17"/>
    </row>
    <row r="105" spans="1:5" x14ac:dyDescent="0.2">
      <c r="A105" s="17"/>
      <c r="B105" s="17"/>
      <c r="C105" s="17"/>
      <c r="D105" s="17"/>
      <c r="E105" s="17"/>
    </row>
    <row r="106" spans="1:5" x14ac:dyDescent="0.2">
      <c r="A106" s="17"/>
      <c r="B106" s="17"/>
      <c r="C106" s="17"/>
      <c r="D106" s="17"/>
      <c r="E106" s="17"/>
    </row>
    <row r="107" spans="1:5" x14ac:dyDescent="0.2">
      <c r="A107" s="17"/>
      <c r="B107" s="17"/>
      <c r="C107" s="17"/>
      <c r="D107" s="17"/>
      <c r="E107" s="17"/>
    </row>
    <row r="108" spans="1:5" x14ac:dyDescent="0.2">
      <c r="A108" s="17"/>
      <c r="B108" s="17"/>
      <c r="C108" s="17"/>
      <c r="D108" s="17"/>
      <c r="E108" s="17"/>
    </row>
    <row r="109" spans="1:5" x14ac:dyDescent="0.2">
      <c r="A109" s="17"/>
      <c r="B109" s="17"/>
      <c r="C109" s="17"/>
      <c r="D109" s="17"/>
      <c r="E109" s="17"/>
    </row>
    <row r="110" spans="1:5" x14ac:dyDescent="0.2">
      <c r="A110" s="17"/>
      <c r="B110" s="17"/>
      <c r="C110" s="17"/>
      <c r="D110" s="17"/>
      <c r="E110" s="17"/>
    </row>
    <row r="111" spans="1:5" x14ac:dyDescent="0.2">
      <c r="A111" s="17"/>
      <c r="B111" s="17"/>
      <c r="C111" s="17"/>
      <c r="D111" s="17"/>
      <c r="E111" s="17"/>
    </row>
    <row r="112" spans="1:5" x14ac:dyDescent="0.2">
      <c r="A112" s="17"/>
      <c r="B112" s="17"/>
      <c r="C112" s="17"/>
      <c r="D112" s="17"/>
      <c r="E112" s="17"/>
    </row>
    <row r="113" spans="1:5" x14ac:dyDescent="0.2">
      <c r="A113" s="17"/>
      <c r="B113" s="17"/>
      <c r="C113" s="17"/>
      <c r="D113" s="17"/>
      <c r="E113" s="17"/>
    </row>
    <row r="114" spans="1:5" x14ac:dyDescent="0.2">
      <c r="A114" s="17"/>
      <c r="B114" s="17"/>
      <c r="C114" s="17"/>
      <c r="D114" s="17"/>
      <c r="E114" s="17"/>
    </row>
    <row r="115" spans="1:5" x14ac:dyDescent="0.2">
      <c r="A115" s="17"/>
      <c r="B115" s="17"/>
      <c r="C115" s="17"/>
      <c r="D115" s="17"/>
      <c r="E115" s="17"/>
    </row>
    <row r="116" spans="1:5" x14ac:dyDescent="0.2">
      <c r="A116" s="17"/>
      <c r="B116" s="17"/>
      <c r="C116" s="17"/>
      <c r="D116" s="17"/>
      <c r="E116" s="17"/>
    </row>
    <row r="117" spans="1:5" x14ac:dyDescent="0.2">
      <c r="A117" s="17"/>
      <c r="B117" s="17"/>
      <c r="C117" s="17"/>
      <c r="D117" s="17"/>
      <c r="E117" s="17"/>
    </row>
    <row r="118" spans="1:5" x14ac:dyDescent="0.2">
      <c r="A118" s="17"/>
      <c r="B118" s="17"/>
      <c r="C118" s="17"/>
      <c r="D118" s="17"/>
      <c r="E118" s="17"/>
    </row>
    <row r="119" spans="1:5" x14ac:dyDescent="0.2">
      <c r="A119" s="17"/>
      <c r="B119" s="17"/>
      <c r="C119" s="17"/>
      <c r="D119" s="17"/>
      <c r="E119" s="17"/>
    </row>
    <row r="120" spans="1:5" x14ac:dyDescent="0.2">
      <c r="A120" s="17"/>
      <c r="B120" s="17"/>
      <c r="C120" s="17"/>
      <c r="D120" s="17"/>
      <c r="E120" s="17"/>
    </row>
    <row r="121" spans="1:5" x14ac:dyDescent="0.2">
      <c r="A121" s="17"/>
      <c r="B121" s="17"/>
      <c r="C121" s="17"/>
      <c r="D121" s="17"/>
      <c r="E121" s="17"/>
    </row>
    <row r="122" spans="1:5" x14ac:dyDescent="0.2">
      <c r="A122" s="17"/>
      <c r="B122" s="17"/>
      <c r="C122" s="17"/>
      <c r="D122" s="17"/>
      <c r="E122" s="17"/>
    </row>
    <row r="123" spans="1:5" x14ac:dyDescent="0.2">
      <c r="A123" s="17"/>
      <c r="B123" s="17"/>
      <c r="C123" s="17"/>
      <c r="D123" s="17"/>
      <c r="E123" s="17"/>
    </row>
    <row r="124" spans="1:5" x14ac:dyDescent="0.2">
      <c r="A124" s="17"/>
      <c r="B124" s="17"/>
      <c r="C124" s="17"/>
      <c r="D124" s="17"/>
      <c r="E124" s="17"/>
    </row>
    <row r="125" spans="1:5" x14ac:dyDescent="0.2">
      <c r="A125" s="17"/>
      <c r="B125" s="17"/>
      <c r="C125" s="17"/>
      <c r="D125" s="17"/>
      <c r="E125" s="17"/>
    </row>
    <row r="126" spans="1:5" x14ac:dyDescent="0.2">
      <c r="A126" s="17"/>
      <c r="B126" s="17"/>
      <c r="C126" s="17"/>
      <c r="D126" s="17"/>
      <c r="E126" s="17"/>
    </row>
    <row r="127" spans="1:5" x14ac:dyDescent="0.2">
      <c r="A127" s="17"/>
      <c r="B127" s="17"/>
      <c r="C127" s="17"/>
      <c r="D127" s="17"/>
      <c r="E127" s="17"/>
    </row>
    <row r="128" spans="1:5" x14ac:dyDescent="0.2">
      <c r="A128" s="17"/>
      <c r="B128" s="17"/>
      <c r="C128" s="17"/>
      <c r="D128" s="17"/>
      <c r="E128" s="17"/>
    </row>
    <row r="129" spans="1:5" x14ac:dyDescent="0.2">
      <c r="A129" s="17"/>
      <c r="B129" s="17"/>
      <c r="C129" s="17"/>
      <c r="D129" s="17"/>
      <c r="E129" s="17"/>
    </row>
    <row r="130" spans="1:5" x14ac:dyDescent="0.2">
      <c r="A130" s="17"/>
      <c r="B130" s="17"/>
      <c r="C130" s="17"/>
      <c r="D130" s="17"/>
      <c r="E130" s="17"/>
    </row>
    <row r="131" spans="1:5" x14ac:dyDescent="0.2">
      <c r="A131" s="17"/>
      <c r="B131" s="17"/>
      <c r="C131" s="17"/>
      <c r="D131" s="17"/>
      <c r="E131" s="17"/>
    </row>
    <row r="132" spans="1:5" x14ac:dyDescent="0.2">
      <c r="A132" s="17"/>
      <c r="B132" s="17"/>
      <c r="C132" s="17"/>
      <c r="D132" s="17"/>
      <c r="E132" s="17"/>
    </row>
    <row r="133" spans="1:5" x14ac:dyDescent="0.2">
      <c r="A133" s="17"/>
      <c r="B133" s="17"/>
      <c r="C133" s="17"/>
      <c r="D133" s="17"/>
      <c r="E133" s="17"/>
    </row>
    <row r="134" spans="1:5" x14ac:dyDescent="0.2">
      <c r="A134" s="17"/>
      <c r="B134" s="17"/>
      <c r="C134" s="17"/>
      <c r="D134" s="17"/>
      <c r="E134" s="17"/>
    </row>
    <row r="135" spans="1:5" x14ac:dyDescent="0.2">
      <c r="A135" s="17"/>
      <c r="B135" s="17"/>
      <c r="C135" s="17"/>
      <c r="D135" s="17"/>
      <c r="E135" s="17"/>
    </row>
    <row r="136" spans="1:5" x14ac:dyDescent="0.2">
      <c r="A136" s="17"/>
      <c r="B136" s="17"/>
      <c r="C136" s="17"/>
      <c r="D136" s="17"/>
      <c r="E136" s="17"/>
    </row>
    <row r="137" spans="1:5" x14ac:dyDescent="0.2">
      <c r="A137" s="17"/>
      <c r="B137" s="17"/>
      <c r="C137" s="17"/>
      <c r="D137" s="17"/>
      <c r="E137" s="17"/>
    </row>
    <row r="138" spans="1:5" x14ac:dyDescent="0.2">
      <c r="A138" s="17"/>
      <c r="B138" s="17"/>
      <c r="C138" s="17"/>
      <c r="D138" s="17"/>
      <c r="E138" s="17"/>
    </row>
    <row r="139" spans="1:5" x14ac:dyDescent="0.2">
      <c r="A139" s="17"/>
      <c r="B139" s="17"/>
      <c r="C139" s="17"/>
      <c r="D139" s="17"/>
      <c r="E139" s="17"/>
    </row>
    <row r="140" spans="1:5" x14ac:dyDescent="0.2">
      <c r="A140" s="17"/>
      <c r="B140" s="17"/>
      <c r="C140" s="17"/>
      <c r="D140" s="17"/>
      <c r="E140" s="17"/>
    </row>
    <row r="141" spans="1:5" x14ac:dyDescent="0.2">
      <c r="A141" s="17"/>
      <c r="B141" s="17"/>
      <c r="C141" s="17"/>
      <c r="D141" s="17"/>
      <c r="E141" s="17"/>
    </row>
    <row r="142" spans="1:5" x14ac:dyDescent="0.2">
      <c r="A142" s="17"/>
      <c r="B142" s="17"/>
      <c r="C142" s="17"/>
      <c r="D142" s="17"/>
      <c r="E142" s="17"/>
    </row>
    <row r="143" spans="1:5" x14ac:dyDescent="0.2">
      <c r="A143" s="17"/>
      <c r="B143" s="17"/>
      <c r="C143" s="17"/>
      <c r="D143" s="17"/>
      <c r="E143" s="17"/>
    </row>
    <row r="144" spans="1:5" x14ac:dyDescent="0.2">
      <c r="A144" s="17"/>
      <c r="B144" s="17"/>
      <c r="C144" s="17"/>
      <c r="D144" s="17"/>
      <c r="E144" s="17"/>
    </row>
    <row r="145" spans="1:5" x14ac:dyDescent="0.2">
      <c r="A145" s="17"/>
      <c r="B145" s="17"/>
      <c r="C145" s="17"/>
      <c r="D145" s="17"/>
      <c r="E145" s="17"/>
    </row>
    <row r="146" spans="1:5" x14ac:dyDescent="0.2">
      <c r="A146" s="17"/>
      <c r="B146" s="17"/>
      <c r="C146" s="17"/>
      <c r="D146" s="17"/>
      <c r="E146" s="17"/>
    </row>
    <row r="147" spans="1:5" x14ac:dyDescent="0.2">
      <c r="A147" s="17"/>
      <c r="B147" s="17"/>
      <c r="C147" s="17"/>
      <c r="D147" s="17"/>
      <c r="E147" s="17"/>
    </row>
    <row r="148" spans="1:5" x14ac:dyDescent="0.2">
      <c r="A148" s="17"/>
      <c r="B148" s="17"/>
      <c r="C148" s="17"/>
      <c r="D148" s="17"/>
      <c r="E148" s="17"/>
    </row>
    <row r="149" spans="1:5" x14ac:dyDescent="0.2">
      <c r="A149" s="17"/>
      <c r="B149" s="17"/>
      <c r="C149" s="17"/>
      <c r="D149" s="17"/>
      <c r="E149" s="17"/>
    </row>
    <row r="150" spans="1:5" x14ac:dyDescent="0.2">
      <c r="A150" s="17"/>
      <c r="B150" s="17"/>
      <c r="C150" s="17"/>
      <c r="D150" s="17"/>
      <c r="E150" s="17"/>
    </row>
    <row r="151" spans="1:5" x14ac:dyDescent="0.2">
      <c r="A151" s="17"/>
      <c r="B151" s="17"/>
      <c r="C151" s="17"/>
      <c r="D151" s="17"/>
      <c r="E151" s="17"/>
    </row>
    <row r="152" spans="1:5" x14ac:dyDescent="0.2">
      <c r="A152" s="17"/>
      <c r="B152" s="17"/>
      <c r="C152" s="17"/>
      <c r="D152" s="17"/>
      <c r="E152" s="17"/>
    </row>
    <row r="153" spans="1:5" x14ac:dyDescent="0.2">
      <c r="A153" s="17"/>
      <c r="B153" s="17"/>
      <c r="C153" s="17"/>
      <c r="D153" s="17"/>
      <c r="E153" s="17"/>
    </row>
    <row r="154" spans="1:5" x14ac:dyDescent="0.2">
      <c r="A154" s="17"/>
      <c r="B154" s="17"/>
      <c r="C154" s="17"/>
      <c r="D154" s="17"/>
      <c r="E154" s="17"/>
    </row>
    <row r="155" spans="1:5" x14ac:dyDescent="0.2">
      <c r="A155" s="17"/>
      <c r="B155" s="17"/>
      <c r="C155" s="17"/>
      <c r="D155" s="17"/>
      <c r="E155" s="17"/>
    </row>
    <row r="156" spans="1:5" x14ac:dyDescent="0.2">
      <c r="A156" s="17"/>
      <c r="B156" s="17"/>
      <c r="C156" s="17"/>
      <c r="D156" s="17"/>
      <c r="E156" s="17"/>
    </row>
    <row r="157" spans="1:5" x14ac:dyDescent="0.2">
      <c r="A157" s="17"/>
      <c r="B157" s="17"/>
      <c r="C157" s="17"/>
      <c r="D157" s="17"/>
      <c r="E157" s="17"/>
    </row>
    <row r="158" spans="1:5" x14ac:dyDescent="0.2">
      <c r="A158" s="17"/>
      <c r="B158" s="17"/>
      <c r="C158" s="17"/>
      <c r="D158" s="17"/>
      <c r="E158" s="17"/>
    </row>
    <row r="159" spans="1:5" x14ac:dyDescent="0.2">
      <c r="A159" s="17"/>
      <c r="B159" s="17"/>
      <c r="C159" s="17"/>
      <c r="D159" s="17"/>
      <c r="E159" s="17"/>
    </row>
    <row r="160" spans="1:5" x14ac:dyDescent="0.2">
      <c r="A160" s="17"/>
      <c r="B160" s="17"/>
      <c r="C160" s="17"/>
      <c r="D160" s="17"/>
      <c r="E160" s="17"/>
    </row>
    <row r="161" spans="1:5" x14ac:dyDescent="0.2">
      <c r="A161" s="17"/>
      <c r="B161" s="17"/>
      <c r="C161" s="17"/>
      <c r="D161" s="17"/>
      <c r="E161" s="17"/>
    </row>
    <row r="162" spans="1:5" x14ac:dyDescent="0.2">
      <c r="A162" s="17"/>
      <c r="B162" s="17"/>
      <c r="C162" s="17"/>
      <c r="D162" s="17"/>
      <c r="E162" s="17"/>
    </row>
    <row r="163" spans="1:5" x14ac:dyDescent="0.2">
      <c r="A163" s="17"/>
      <c r="B163" s="17"/>
      <c r="C163" s="17"/>
      <c r="D163" s="17"/>
      <c r="E163" s="17"/>
    </row>
    <row r="164" spans="1:5" x14ac:dyDescent="0.2">
      <c r="A164" s="17"/>
      <c r="B164" s="17"/>
      <c r="C164" s="17"/>
      <c r="D164" s="17"/>
      <c r="E164" s="17"/>
    </row>
    <row r="165" spans="1:5" x14ac:dyDescent="0.2">
      <c r="A165" s="17"/>
      <c r="B165" s="17"/>
      <c r="C165" s="17"/>
      <c r="D165" s="17"/>
      <c r="E165" s="17"/>
    </row>
    <row r="166" spans="1:5" x14ac:dyDescent="0.2">
      <c r="A166" s="17"/>
      <c r="B166" s="17"/>
      <c r="C166" s="17"/>
      <c r="D166" s="17"/>
      <c r="E166" s="17"/>
    </row>
    <row r="167" spans="1:5" x14ac:dyDescent="0.2">
      <c r="A167" s="17"/>
      <c r="B167" s="17"/>
      <c r="C167" s="17"/>
      <c r="D167" s="17"/>
      <c r="E167" s="17"/>
    </row>
    <row r="168" spans="1:5" x14ac:dyDescent="0.2">
      <c r="A168" s="17"/>
      <c r="B168" s="17"/>
      <c r="C168" s="17"/>
      <c r="D168" s="17"/>
      <c r="E168" s="17"/>
    </row>
    <row r="169" spans="1:5" x14ac:dyDescent="0.2">
      <c r="A169" s="17"/>
      <c r="B169" s="17"/>
      <c r="C169" s="17"/>
      <c r="D169" s="17"/>
      <c r="E169" s="17"/>
    </row>
    <row r="170" spans="1:5" x14ac:dyDescent="0.2">
      <c r="A170" s="17"/>
      <c r="B170" s="17"/>
      <c r="C170" s="17"/>
      <c r="D170" s="17"/>
      <c r="E170" s="17"/>
    </row>
    <row r="171" spans="1:5" x14ac:dyDescent="0.2">
      <c r="A171" s="17"/>
      <c r="B171" s="17"/>
      <c r="C171" s="17"/>
      <c r="D171" s="17"/>
      <c r="E171" s="17"/>
    </row>
    <row r="172" spans="1:5" x14ac:dyDescent="0.2">
      <c r="A172" s="17"/>
      <c r="B172" s="17"/>
      <c r="C172" s="17"/>
      <c r="D172" s="17"/>
      <c r="E172" s="17"/>
    </row>
    <row r="173" spans="1:5" x14ac:dyDescent="0.2">
      <c r="A173" s="17"/>
      <c r="B173" s="17"/>
      <c r="C173" s="17"/>
      <c r="D173" s="17"/>
      <c r="E173" s="17"/>
    </row>
    <row r="174" spans="1:5" x14ac:dyDescent="0.2">
      <c r="A174" s="17"/>
      <c r="B174" s="17"/>
      <c r="C174" s="17"/>
      <c r="D174" s="17"/>
      <c r="E174" s="17"/>
    </row>
    <row r="175" spans="1:5" x14ac:dyDescent="0.2">
      <c r="A175" s="17"/>
      <c r="B175" s="17"/>
      <c r="C175" s="17"/>
      <c r="D175" s="17"/>
      <c r="E175" s="17"/>
    </row>
    <row r="176" spans="1:5" x14ac:dyDescent="0.2">
      <c r="A176" s="17"/>
      <c r="B176" s="17"/>
      <c r="C176" s="17"/>
      <c r="D176" s="17"/>
      <c r="E176" s="17"/>
    </row>
    <row r="177" spans="1:5" x14ac:dyDescent="0.2">
      <c r="A177" s="17"/>
      <c r="B177" s="17"/>
      <c r="C177" s="17"/>
      <c r="D177" s="17"/>
      <c r="E177" s="17"/>
    </row>
    <row r="178" spans="1:5" x14ac:dyDescent="0.2">
      <c r="A178" s="17"/>
      <c r="B178" s="17"/>
      <c r="C178" s="17"/>
      <c r="D178" s="17"/>
      <c r="E178" s="17"/>
    </row>
    <row r="179" spans="1:5" x14ac:dyDescent="0.2">
      <c r="A179" s="17"/>
      <c r="B179" s="17"/>
      <c r="C179" s="17"/>
      <c r="D179" s="17"/>
      <c r="E179" s="17"/>
    </row>
    <row r="180" spans="1:5" x14ac:dyDescent="0.2">
      <c r="A180" s="17"/>
      <c r="B180" s="17"/>
      <c r="C180" s="17"/>
      <c r="D180" s="17"/>
      <c r="E180" s="17"/>
    </row>
    <row r="181" spans="1:5" x14ac:dyDescent="0.2">
      <c r="A181" s="17"/>
      <c r="B181" s="17"/>
      <c r="C181" s="17"/>
      <c r="D181" s="17"/>
      <c r="E181" s="17"/>
    </row>
    <row r="182" spans="1:5" x14ac:dyDescent="0.2">
      <c r="A182" s="17"/>
      <c r="B182" s="17"/>
      <c r="C182" s="17"/>
      <c r="D182" s="17"/>
      <c r="E182" s="17"/>
    </row>
    <row r="183" spans="1:5" x14ac:dyDescent="0.2">
      <c r="A183" s="17"/>
      <c r="B183" s="17"/>
      <c r="C183" s="17"/>
      <c r="D183" s="17"/>
      <c r="E183" s="17"/>
    </row>
    <row r="184" spans="1:5" x14ac:dyDescent="0.2">
      <c r="A184" s="17"/>
      <c r="B184" s="17"/>
      <c r="C184" s="17"/>
      <c r="D184" s="17"/>
      <c r="E184" s="17"/>
    </row>
    <row r="185" spans="1:5" x14ac:dyDescent="0.2">
      <c r="A185" s="17"/>
      <c r="B185" s="17"/>
      <c r="C185" s="17"/>
      <c r="D185" s="17"/>
      <c r="E185" s="17"/>
    </row>
    <row r="186" spans="1:5" x14ac:dyDescent="0.2">
      <c r="A186" s="17"/>
      <c r="B186" s="17"/>
      <c r="C186" s="17"/>
      <c r="D186" s="17"/>
      <c r="E186" s="17"/>
    </row>
    <row r="187" spans="1:5" x14ac:dyDescent="0.2">
      <c r="A187" s="17"/>
      <c r="B187" s="17"/>
      <c r="C187" s="17"/>
      <c r="D187" s="17"/>
      <c r="E187" s="17"/>
    </row>
    <row r="188" spans="1:5" x14ac:dyDescent="0.2">
      <c r="A188" s="17"/>
      <c r="B188" s="17"/>
      <c r="C188" s="17"/>
      <c r="D188" s="17"/>
      <c r="E188" s="17"/>
    </row>
    <row r="189" spans="1:5" x14ac:dyDescent="0.2">
      <c r="A189" s="17"/>
      <c r="B189" s="17"/>
      <c r="C189" s="17"/>
      <c r="D189" s="17"/>
      <c r="E189" s="17"/>
    </row>
    <row r="190" spans="1:5" x14ac:dyDescent="0.2">
      <c r="A190" s="17"/>
      <c r="B190" s="17"/>
      <c r="C190" s="17"/>
      <c r="D190" s="17"/>
      <c r="E190" s="17"/>
    </row>
    <row r="191" spans="1:5" x14ac:dyDescent="0.2">
      <c r="A191" s="17"/>
      <c r="B191" s="17"/>
      <c r="C191" s="17"/>
      <c r="D191" s="17"/>
      <c r="E191" s="17"/>
    </row>
    <row r="192" spans="1:5" x14ac:dyDescent="0.2">
      <c r="A192" s="17"/>
      <c r="B192" s="17"/>
      <c r="C192" s="17"/>
      <c r="D192" s="17"/>
      <c r="E192" s="17"/>
    </row>
    <row r="193" spans="1:5" x14ac:dyDescent="0.2">
      <c r="A193" s="17"/>
      <c r="B193" s="17"/>
      <c r="C193" s="17"/>
      <c r="D193" s="17"/>
      <c r="E193" s="17"/>
    </row>
    <row r="194" spans="1:5" x14ac:dyDescent="0.2">
      <c r="A194" s="17"/>
      <c r="B194" s="17"/>
      <c r="C194" s="17"/>
      <c r="D194" s="17"/>
      <c r="E194" s="17"/>
    </row>
    <row r="195" spans="1:5" x14ac:dyDescent="0.2">
      <c r="A195" s="17"/>
      <c r="B195" s="17"/>
      <c r="C195" s="17"/>
      <c r="D195" s="17"/>
      <c r="E195" s="17"/>
    </row>
    <row r="196" spans="1:5" x14ac:dyDescent="0.2">
      <c r="A196" s="17"/>
      <c r="B196" s="17"/>
      <c r="C196" s="17"/>
      <c r="D196" s="17"/>
      <c r="E196" s="17"/>
    </row>
    <row r="197" spans="1:5" x14ac:dyDescent="0.2">
      <c r="A197" s="17"/>
      <c r="B197" s="17"/>
      <c r="C197" s="17"/>
      <c r="D197" s="17"/>
      <c r="E197" s="17"/>
    </row>
    <row r="198" spans="1:5" x14ac:dyDescent="0.2">
      <c r="A198" s="17"/>
      <c r="B198" s="17"/>
      <c r="C198" s="17"/>
      <c r="D198" s="17"/>
      <c r="E198" s="17"/>
    </row>
    <row r="199" spans="1:5" x14ac:dyDescent="0.2">
      <c r="A199" s="17"/>
      <c r="B199" s="17"/>
      <c r="C199" s="17"/>
      <c r="D199" s="17"/>
      <c r="E199" s="17"/>
    </row>
    <row r="200" spans="1:5" x14ac:dyDescent="0.2">
      <c r="A200" s="17"/>
      <c r="B200" s="17"/>
      <c r="C200" s="17"/>
      <c r="D200" s="17"/>
      <c r="E200" s="17"/>
    </row>
    <row r="201" spans="1:5" x14ac:dyDescent="0.2">
      <c r="A201" s="17"/>
      <c r="B201" s="17"/>
      <c r="C201" s="17"/>
      <c r="D201" s="17"/>
      <c r="E201" s="17"/>
    </row>
    <row r="202" spans="1:5" x14ac:dyDescent="0.2">
      <c r="A202" s="17"/>
      <c r="B202" s="17"/>
      <c r="C202" s="17"/>
      <c r="D202" s="17"/>
      <c r="E202" s="17"/>
    </row>
    <row r="203" spans="1:5" x14ac:dyDescent="0.2">
      <c r="A203" s="17"/>
      <c r="B203" s="17"/>
      <c r="C203" s="17"/>
      <c r="D203" s="17"/>
      <c r="E203" s="17"/>
    </row>
    <row r="204" spans="1:5" x14ac:dyDescent="0.2">
      <c r="A204" s="17"/>
      <c r="B204" s="17"/>
      <c r="C204" s="17"/>
      <c r="D204" s="17"/>
      <c r="E204" s="17"/>
    </row>
    <row r="205" spans="1:5" x14ac:dyDescent="0.2">
      <c r="A205" s="17"/>
      <c r="B205" s="17"/>
      <c r="C205" s="17"/>
      <c r="D205" s="17"/>
      <c r="E205" s="17"/>
    </row>
    <row r="206" spans="1:5" x14ac:dyDescent="0.2">
      <c r="A206" s="17"/>
      <c r="B206" s="17"/>
      <c r="C206" s="17"/>
      <c r="D206" s="17"/>
      <c r="E206" s="17"/>
    </row>
    <row r="207" spans="1:5" x14ac:dyDescent="0.2">
      <c r="A207" s="17"/>
      <c r="B207" s="17"/>
      <c r="C207" s="17"/>
      <c r="D207" s="17"/>
      <c r="E207" s="17"/>
    </row>
    <row r="208" spans="1:5" x14ac:dyDescent="0.2">
      <c r="A208" s="17"/>
      <c r="B208" s="17"/>
      <c r="C208" s="17"/>
      <c r="D208" s="17"/>
      <c r="E208" s="17"/>
    </row>
    <row r="209" spans="1:5" x14ac:dyDescent="0.2">
      <c r="A209" s="17"/>
      <c r="B209" s="17"/>
      <c r="C209" s="17"/>
      <c r="D209" s="17"/>
      <c r="E209" s="17"/>
    </row>
    <row r="210" spans="1:5" x14ac:dyDescent="0.2">
      <c r="A210" s="17"/>
      <c r="B210" s="17"/>
      <c r="C210" s="17"/>
      <c r="D210" s="17"/>
      <c r="E210" s="17"/>
    </row>
    <row r="211" spans="1:5" x14ac:dyDescent="0.2">
      <c r="A211" s="17"/>
      <c r="B211" s="17"/>
      <c r="C211" s="17"/>
      <c r="D211" s="17"/>
      <c r="E211" s="17"/>
    </row>
    <row r="212" spans="1:5" x14ac:dyDescent="0.2">
      <c r="A212" s="17"/>
      <c r="B212" s="17"/>
      <c r="C212" s="17"/>
      <c r="D212" s="17"/>
      <c r="E212" s="17"/>
    </row>
    <row r="213" spans="1:5" x14ac:dyDescent="0.2">
      <c r="A213" s="17"/>
      <c r="B213" s="17"/>
      <c r="C213" s="17"/>
      <c r="D213" s="17"/>
      <c r="E213" s="17"/>
    </row>
    <row r="214" spans="1:5" x14ac:dyDescent="0.2">
      <c r="A214" s="17"/>
      <c r="B214" s="17"/>
      <c r="C214" s="17"/>
      <c r="D214" s="17"/>
      <c r="E214" s="17"/>
    </row>
    <row r="215" spans="1:5" x14ac:dyDescent="0.2">
      <c r="A215" s="17"/>
      <c r="B215" s="17"/>
      <c r="C215" s="17"/>
      <c r="D215" s="17"/>
      <c r="E215" s="17"/>
    </row>
    <row r="216" spans="1:5" x14ac:dyDescent="0.2">
      <c r="A216" s="17"/>
      <c r="B216" s="17"/>
      <c r="C216" s="17"/>
      <c r="D216" s="17"/>
      <c r="E216" s="17"/>
    </row>
    <row r="217" spans="1:5" x14ac:dyDescent="0.2">
      <c r="A217" s="17"/>
      <c r="B217" s="17"/>
      <c r="C217" s="17"/>
      <c r="D217" s="17"/>
      <c r="E217" s="17"/>
    </row>
    <row r="218" spans="1:5" x14ac:dyDescent="0.2">
      <c r="A218" s="17"/>
      <c r="B218" s="17"/>
      <c r="C218" s="17"/>
      <c r="D218" s="17"/>
      <c r="E218" s="17"/>
    </row>
    <row r="219" spans="1:5" x14ac:dyDescent="0.2">
      <c r="A219" s="17"/>
      <c r="B219" s="17"/>
      <c r="C219" s="17"/>
      <c r="D219" s="17"/>
      <c r="E219" s="17"/>
    </row>
    <row r="220" spans="1:5" x14ac:dyDescent="0.2">
      <c r="A220" s="17"/>
      <c r="B220" s="17"/>
      <c r="C220" s="17"/>
      <c r="D220" s="17"/>
      <c r="E220" s="17"/>
    </row>
    <row r="221" spans="1:5" x14ac:dyDescent="0.2">
      <c r="A221" s="17"/>
      <c r="B221" s="17"/>
      <c r="C221" s="17"/>
      <c r="D221" s="17"/>
      <c r="E221" s="17"/>
    </row>
    <row r="222" spans="1:5" x14ac:dyDescent="0.2">
      <c r="A222" s="17"/>
      <c r="B222" s="17"/>
      <c r="C222" s="17"/>
      <c r="D222" s="17"/>
      <c r="E222" s="17"/>
    </row>
    <row r="223" spans="1:5" x14ac:dyDescent="0.2">
      <c r="A223" s="17"/>
      <c r="B223" s="17"/>
      <c r="C223" s="17"/>
      <c r="D223" s="17"/>
      <c r="E223" s="17"/>
    </row>
    <row r="224" spans="1:5" x14ac:dyDescent="0.2">
      <c r="A224" s="17"/>
      <c r="B224" s="17"/>
      <c r="C224" s="17"/>
      <c r="D224" s="17"/>
      <c r="E224" s="17"/>
    </row>
    <row r="225" spans="1:5" x14ac:dyDescent="0.2">
      <c r="A225" s="17"/>
      <c r="B225" s="17"/>
      <c r="C225" s="17"/>
      <c r="D225" s="17"/>
      <c r="E225" s="17"/>
    </row>
    <row r="226" spans="1:5" x14ac:dyDescent="0.2">
      <c r="A226" s="17"/>
      <c r="B226" s="17"/>
      <c r="C226" s="17"/>
      <c r="D226" s="17"/>
      <c r="E226" s="17"/>
    </row>
    <row r="227" spans="1:5" x14ac:dyDescent="0.2">
      <c r="A227" s="17"/>
      <c r="B227" s="17"/>
      <c r="C227" s="17"/>
      <c r="D227" s="17"/>
      <c r="E227" s="17"/>
    </row>
    <row r="228" spans="1:5" x14ac:dyDescent="0.2">
      <c r="A228" s="17"/>
      <c r="B228" s="17"/>
      <c r="C228" s="17"/>
      <c r="D228" s="17"/>
      <c r="E228" s="17"/>
    </row>
    <row r="229" spans="1:5" x14ac:dyDescent="0.2">
      <c r="A229" s="17"/>
      <c r="B229" s="17"/>
      <c r="C229" s="17"/>
      <c r="D229" s="17"/>
      <c r="E229" s="17"/>
    </row>
    <row r="230" spans="1:5" x14ac:dyDescent="0.2">
      <c r="A230" s="17"/>
      <c r="B230" s="17"/>
      <c r="C230" s="17"/>
      <c r="D230" s="17"/>
      <c r="E230" s="17"/>
    </row>
    <row r="231" spans="1:5" x14ac:dyDescent="0.2">
      <c r="A231" s="17"/>
      <c r="B231" s="17"/>
      <c r="C231" s="17"/>
      <c r="D231" s="17"/>
      <c r="E231" s="17"/>
    </row>
    <row r="232" spans="1:5" x14ac:dyDescent="0.2">
      <c r="A232" s="17"/>
      <c r="B232" s="17"/>
      <c r="C232" s="17"/>
      <c r="D232" s="17"/>
      <c r="E232" s="17"/>
    </row>
    <row r="233" spans="1:5" x14ac:dyDescent="0.2">
      <c r="A233" s="17"/>
      <c r="B233" s="17"/>
      <c r="C233" s="17"/>
      <c r="D233" s="17"/>
      <c r="E233" s="17"/>
    </row>
    <row r="234" spans="1:5" x14ac:dyDescent="0.2">
      <c r="A234" s="17"/>
      <c r="B234" s="17"/>
      <c r="C234" s="17"/>
      <c r="D234" s="17"/>
      <c r="E234" s="17"/>
    </row>
    <row r="235" spans="1:5" x14ac:dyDescent="0.2">
      <c r="A235" s="17"/>
      <c r="B235" s="17"/>
      <c r="C235" s="17"/>
      <c r="D235" s="17"/>
      <c r="E235" s="17"/>
    </row>
    <row r="236" spans="1:5" x14ac:dyDescent="0.2">
      <c r="A236" s="17"/>
      <c r="B236" s="17"/>
      <c r="C236" s="17"/>
      <c r="D236" s="17"/>
      <c r="E236" s="17"/>
    </row>
    <row r="237" spans="1:5" x14ac:dyDescent="0.2">
      <c r="A237" s="17"/>
      <c r="B237" s="17"/>
      <c r="C237" s="17"/>
      <c r="D237" s="17"/>
      <c r="E237" s="17"/>
    </row>
    <row r="238" spans="1:5" x14ac:dyDescent="0.2">
      <c r="A238" s="17"/>
      <c r="B238" s="17"/>
      <c r="C238" s="17"/>
      <c r="D238" s="17"/>
      <c r="E238" s="17"/>
    </row>
    <row r="239" spans="1:5" x14ac:dyDescent="0.2">
      <c r="A239" s="17"/>
      <c r="B239" s="17"/>
      <c r="C239" s="17"/>
      <c r="D239" s="17"/>
      <c r="E239" s="17"/>
    </row>
    <row r="240" spans="1:5" x14ac:dyDescent="0.2">
      <c r="A240" s="17"/>
      <c r="B240" s="17"/>
      <c r="C240" s="17"/>
      <c r="D240" s="17"/>
      <c r="E240" s="17"/>
    </row>
    <row r="241" spans="1:5" x14ac:dyDescent="0.2">
      <c r="A241" s="17"/>
      <c r="B241" s="17"/>
      <c r="C241" s="17"/>
      <c r="D241" s="17"/>
      <c r="E241" s="17"/>
    </row>
    <row r="242" spans="1:5" x14ac:dyDescent="0.2">
      <c r="A242" s="17"/>
      <c r="B242" s="17"/>
      <c r="C242" s="17"/>
      <c r="D242" s="17"/>
      <c r="E242" s="17"/>
    </row>
    <row r="243" spans="1:5" x14ac:dyDescent="0.2">
      <c r="A243" s="17"/>
      <c r="B243" s="17"/>
      <c r="C243" s="17"/>
      <c r="D243" s="17"/>
      <c r="E243" s="17"/>
    </row>
    <row r="244" spans="1:5" x14ac:dyDescent="0.2">
      <c r="A244" s="17"/>
      <c r="B244" s="17"/>
      <c r="C244" s="17"/>
      <c r="D244" s="17"/>
      <c r="E244" s="17"/>
    </row>
    <row r="245" spans="1:5" x14ac:dyDescent="0.2">
      <c r="A245" s="17"/>
      <c r="B245" s="17"/>
      <c r="C245" s="17"/>
      <c r="D245" s="17"/>
      <c r="E245" s="17"/>
    </row>
    <row r="246" spans="1:5" x14ac:dyDescent="0.2">
      <c r="A246" s="17"/>
      <c r="B246" s="17"/>
      <c r="C246" s="17"/>
      <c r="D246" s="17"/>
      <c r="E246" s="17"/>
    </row>
    <row r="247" spans="1:5" x14ac:dyDescent="0.2">
      <c r="A247" s="17"/>
      <c r="B247" s="17"/>
      <c r="C247" s="17"/>
      <c r="D247" s="17"/>
      <c r="E247" s="17"/>
    </row>
    <row r="248" spans="1:5" x14ac:dyDescent="0.2">
      <c r="A248" s="17"/>
      <c r="B248" s="17"/>
      <c r="C248" s="17"/>
      <c r="D248" s="17"/>
      <c r="E248" s="17"/>
    </row>
    <row r="249" spans="1:5" x14ac:dyDescent="0.2">
      <c r="A249" s="17"/>
      <c r="B249" s="17"/>
      <c r="C249" s="17"/>
      <c r="D249" s="17"/>
      <c r="E249" s="17"/>
    </row>
    <row r="250" spans="1:5" x14ac:dyDescent="0.2">
      <c r="A250" s="17"/>
      <c r="B250" s="17"/>
      <c r="C250" s="17"/>
      <c r="D250" s="17"/>
      <c r="E250" s="17"/>
    </row>
    <row r="251" spans="1:5" x14ac:dyDescent="0.2">
      <c r="A251" s="17"/>
      <c r="B251" s="17"/>
      <c r="C251" s="17"/>
      <c r="D251" s="17"/>
      <c r="E251" s="17"/>
    </row>
    <row r="252" spans="1:5" x14ac:dyDescent="0.2">
      <c r="A252" s="17"/>
      <c r="B252" s="17"/>
      <c r="C252" s="17"/>
      <c r="D252" s="17"/>
      <c r="E252" s="17"/>
    </row>
    <row r="253" spans="1:5" x14ac:dyDescent="0.2">
      <c r="A253" s="17"/>
      <c r="B253" s="17"/>
      <c r="C253" s="17"/>
      <c r="D253" s="17"/>
      <c r="E253" s="17"/>
    </row>
    <row r="254" spans="1:5" x14ac:dyDescent="0.2">
      <c r="A254" s="17"/>
      <c r="B254" s="17"/>
      <c r="C254" s="17"/>
      <c r="D254" s="17"/>
      <c r="E254" s="17"/>
    </row>
    <row r="255" spans="1:5" x14ac:dyDescent="0.2">
      <c r="A255" s="17"/>
      <c r="B255" s="17"/>
      <c r="C255" s="17"/>
      <c r="D255" s="17"/>
      <c r="E255" s="17"/>
    </row>
    <row r="256" spans="1:5" x14ac:dyDescent="0.2">
      <c r="A256" s="17"/>
      <c r="B256" s="17"/>
      <c r="C256" s="17"/>
      <c r="D256" s="17"/>
      <c r="E256" s="17"/>
    </row>
    <row r="257" spans="1:5" x14ac:dyDescent="0.2">
      <c r="A257" s="17"/>
      <c r="B257" s="17"/>
      <c r="C257" s="17"/>
      <c r="D257" s="17"/>
      <c r="E257" s="17"/>
    </row>
    <row r="258" spans="1:5" x14ac:dyDescent="0.2">
      <c r="A258" s="17"/>
      <c r="B258" s="17"/>
      <c r="C258" s="17"/>
      <c r="D258" s="17"/>
      <c r="E258" s="17"/>
    </row>
    <row r="259" spans="1:5" x14ac:dyDescent="0.2">
      <c r="A259" s="17"/>
      <c r="B259" s="17"/>
      <c r="C259" s="17"/>
      <c r="D259" s="17"/>
      <c r="E259" s="17"/>
    </row>
    <row r="260" spans="1:5" x14ac:dyDescent="0.2">
      <c r="A260" s="17"/>
      <c r="B260" s="17"/>
      <c r="C260" s="17"/>
      <c r="D260" s="17"/>
      <c r="E260" s="17"/>
    </row>
    <row r="261" spans="1:5" x14ac:dyDescent="0.2">
      <c r="A261" s="17"/>
      <c r="B261" s="17"/>
      <c r="C261" s="17"/>
      <c r="D261" s="17"/>
      <c r="E261" s="17"/>
    </row>
    <row r="262" spans="1:5" x14ac:dyDescent="0.2">
      <c r="A262" s="17"/>
      <c r="B262" s="17"/>
      <c r="C262" s="17"/>
      <c r="D262" s="17"/>
      <c r="E262" s="17"/>
    </row>
    <row r="263" spans="1:5" x14ac:dyDescent="0.2">
      <c r="A263" s="17"/>
      <c r="B263" s="17"/>
      <c r="C263" s="17"/>
      <c r="D263" s="17"/>
      <c r="E263" s="17"/>
    </row>
    <row r="264" spans="1:5" x14ac:dyDescent="0.2">
      <c r="A264" s="17"/>
      <c r="B264" s="17"/>
      <c r="C264" s="17"/>
      <c r="D264" s="17"/>
      <c r="E264" s="17"/>
    </row>
    <row r="265" spans="1:5" x14ac:dyDescent="0.2">
      <c r="A265" s="17"/>
      <c r="B265" s="17"/>
      <c r="C265" s="17"/>
      <c r="D265" s="17"/>
      <c r="E265" s="17"/>
    </row>
    <row r="266" spans="1:5" x14ac:dyDescent="0.2">
      <c r="A266" s="17"/>
      <c r="B266" s="17"/>
      <c r="C266" s="17"/>
      <c r="D266" s="17"/>
      <c r="E266" s="17"/>
    </row>
    <row r="267" spans="1:5" x14ac:dyDescent="0.2">
      <c r="A267" s="17"/>
      <c r="B267" s="17"/>
      <c r="C267" s="17"/>
      <c r="D267" s="17"/>
      <c r="E267" s="17"/>
    </row>
    <row r="268" spans="1:5" x14ac:dyDescent="0.2">
      <c r="A268" s="17"/>
      <c r="B268" s="17"/>
      <c r="C268" s="17"/>
      <c r="D268" s="17"/>
      <c r="E268" s="17"/>
    </row>
    <row r="269" spans="1:5" x14ac:dyDescent="0.2">
      <c r="A269" s="17"/>
      <c r="B269" s="17"/>
      <c r="C269" s="17"/>
      <c r="D269" s="17"/>
      <c r="E269" s="17"/>
    </row>
    <row r="270" spans="1:5" x14ac:dyDescent="0.2">
      <c r="A270" s="17"/>
      <c r="B270" s="17"/>
      <c r="C270" s="17"/>
      <c r="D270" s="17"/>
      <c r="E270" s="17"/>
    </row>
    <row r="271" spans="1:5" x14ac:dyDescent="0.2">
      <c r="A271" s="17"/>
      <c r="B271" s="17"/>
      <c r="C271" s="17"/>
      <c r="D271" s="17"/>
      <c r="E271" s="17"/>
    </row>
    <row r="272" spans="1:5" x14ac:dyDescent="0.2">
      <c r="A272" s="17"/>
      <c r="B272" s="17"/>
      <c r="C272" s="17"/>
      <c r="D272" s="17"/>
      <c r="E272" s="17"/>
    </row>
    <row r="273" spans="1:5" x14ac:dyDescent="0.2">
      <c r="A273" s="17"/>
      <c r="B273" s="17"/>
      <c r="C273" s="17"/>
      <c r="D273" s="17"/>
      <c r="E273" s="17"/>
    </row>
    <row r="274" spans="1:5" x14ac:dyDescent="0.2">
      <c r="A274" s="17"/>
      <c r="B274" s="17"/>
      <c r="C274" s="17"/>
      <c r="D274" s="17"/>
      <c r="E274" s="17"/>
    </row>
    <row r="275" spans="1:5" x14ac:dyDescent="0.2">
      <c r="A275" s="17"/>
      <c r="B275" s="17"/>
      <c r="C275" s="17"/>
      <c r="D275" s="17"/>
      <c r="E275" s="17"/>
    </row>
    <row r="276" spans="1:5" x14ac:dyDescent="0.2">
      <c r="A276" s="17"/>
      <c r="B276" s="17"/>
      <c r="C276" s="17"/>
      <c r="D276" s="17"/>
      <c r="E276" s="17"/>
    </row>
    <row r="277" spans="1:5" x14ac:dyDescent="0.2">
      <c r="A277" s="17"/>
      <c r="B277" s="17"/>
      <c r="C277" s="17"/>
      <c r="D277" s="17"/>
      <c r="E277" s="17"/>
    </row>
    <row r="278" spans="1:5" x14ac:dyDescent="0.2">
      <c r="A278" s="17"/>
      <c r="B278" s="17"/>
      <c r="C278" s="17"/>
      <c r="D278" s="17"/>
      <c r="E278" s="17"/>
    </row>
    <row r="279" spans="1:5" x14ac:dyDescent="0.2">
      <c r="A279" s="17"/>
      <c r="B279" s="17"/>
      <c r="C279" s="17"/>
      <c r="D279" s="17"/>
      <c r="E279" s="17"/>
    </row>
    <row r="280" spans="1:5" x14ac:dyDescent="0.2">
      <c r="A280" s="17"/>
      <c r="B280" s="17"/>
      <c r="C280" s="17"/>
      <c r="D280" s="17"/>
      <c r="E280" s="17"/>
    </row>
    <row r="281" spans="1:5" x14ac:dyDescent="0.2">
      <c r="A281" s="17"/>
      <c r="B281" s="17"/>
      <c r="C281" s="17"/>
      <c r="D281" s="17"/>
      <c r="E281" s="17"/>
    </row>
    <row r="282" spans="1:5" x14ac:dyDescent="0.2">
      <c r="A282" s="17"/>
      <c r="B282" s="17"/>
      <c r="C282" s="17"/>
      <c r="D282" s="17"/>
      <c r="E282" s="17"/>
    </row>
    <row r="283" spans="1:5" x14ac:dyDescent="0.2">
      <c r="A283" s="17"/>
      <c r="B283" s="17"/>
      <c r="C283" s="17"/>
      <c r="D283" s="17"/>
      <c r="E283" s="17"/>
    </row>
    <row r="284" spans="1:5" x14ac:dyDescent="0.2">
      <c r="A284" s="17"/>
      <c r="B284" s="17"/>
      <c r="C284" s="17"/>
      <c r="D284" s="17"/>
      <c r="E284" s="17"/>
    </row>
    <row r="285" spans="1:5" x14ac:dyDescent="0.2">
      <c r="A285" s="17"/>
      <c r="B285" s="17"/>
      <c r="C285" s="17"/>
      <c r="D285" s="17"/>
      <c r="E285" s="17"/>
    </row>
    <row r="286" spans="1:5" x14ac:dyDescent="0.2">
      <c r="A286" s="17"/>
      <c r="B286" s="17"/>
      <c r="C286" s="17"/>
      <c r="D286" s="17"/>
      <c r="E286" s="17"/>
    </row>
    <row r="287" spans="1:5" x14ac:dyDescent="0.2">
      <c r="A287" s="17"/>
      <c r="B287" s="17"/>
      <c r="C287" s="17"/>
      <c r="D287" s="17"/>
      <c r="E287" s="17"/>
    </row>
    <row r="288" spans="1:5" x14ac:dyDescent="0.2">
      <c r="A288" s="17"/>
      <c r="B288" s="17"/>
      <c r="C288" s="17"/>
      <c r="D288" s="17"/>
      <c r="E288" s="17"/>
    </row>
    <row r="289" spans="1:5" x14ac:dyDescent="0.2">
      <c r="A289" s="17"/>
      <c r="B289" s="17"/>
      <c r="C289" s="17"/>
      <c r="D289" s="17"/>
      <c r="E289" s="17"/>
    </row>
    <row r="290" spans="1:5" x14ac:dyDescent="0.2">
      <c r="A290" s="17"/>
      <c r="B290" s="17"/>
      <c r="C290" s="17"/>
      <c r="D290" s="17"/>
      <c r="E290" s="17"/>
    </row>
    <row r="291" spans="1:5" x14ac:dyDescent="0.2">
      <c r="A291" s="17"/>
      <c r="B291" s="17"/>
      <c r="C291" s="17"/>
      <c r="D291" s="17"/>
      <c r="E291" s="17"/>
    </row>
    <row r="292" spans="1:5" x14ac:dyDescent="0.2">
      <c r="A292" s="17"/>
      <c r="B292" s="17"/>
      <c r="C292" s="17"/>
      <c r="D292" s="17"/>
      <c r="E292" s="17"/>
    </row>
    <row r="293" spans="1:5" x14ac:dyDescent="0.2">
      <c r="A293" s="17"/>
      <c r="B293" s="17"/>
      <c r="C293" s="17"/>
      <c r="D293" s="17"/>
      <c r="E293" s="17"/>
    </row>
    <row r="294" spans="1:5" x14ac:dyDescent="0.2">
      <c r="A294" s="17"/>
      <c r="B294" s="17"/>
      <c r="C294" s="17"/>
      <c r="D294" s="17"/>
      <c r="E294" s="17"/>
    </row>
    <row r="295" spans="1:5" x14ac:dyDescent="0.2">
      <c r="A295" s="17"/>
      <c r="B295" s="17"/>
      <c r="C295" s="17"/>
      <c r="D295" s="17"/>
      <c r="E295" s="17"/>
    </row>
    <row r="296" spans="1:5" x14ac:dyDescent="0.2">
      <c r="A296" s="17"/>
      <c r="B296" s="17"/>
      <c r="C296" s="17"/>
      <c r="D296" s="17"/>
      <c r="E296" s="17"/>
    </row>
    <row r="297" spans="1:5" x14ac:dyDescent="0.2">
      <c r="A297" s="17"/>
      <c r="B297" s="17"/>
      <c r="C297" s="17"/>
      <c r="D297" s="17"/>
      <c r="E297" s="17"/>
    </row>
    <row r="298" spans="1:5" x14ac:dyDescent="0.2">
      <c r="A298" s="17"/>
      <c r="B298" s="17"/>
      <c r="C298" s="17"/>
      <c r="D298" s="17"/>
      <c r="E298" s="17"/>
    </row>
    <row r="299" spans="1:5" x14ac:dyDescent="0.2">
      <c r="A299" s="17"/>
      <c r="B299" s="17"/>
      <c r="C299" s="17"/>
      <c r="D299" s="17"/>
      <c r="E299" s="17"/>
    </row>
    <row r="300" spans="1:5" x14ac:dyDescent="0.2">
      <c r="A300" s="17"/>
      <c r="B300" s="17"/>
      <c r="C300" s="17"/>
      <c r="D300" s="17"/>
      <c r="E300" s="17"/>
    </row>
    <row r="301" spans="1:5" x14ac:dyDescent="0.2">
      <c r="A301" s="17"/>
      <c r="B301" s="17"/>
      <c r="C301" s="17"/>
      <c r="D301" s="17"/>
      <c r="E301" s="17"/>
    </row>
    <row r="302" spans="1:5" x14ac:dyDescent="0.2">
      <c r="A302" s="17"/>
      <c r="B302" s="17"/>
      <c r="C302" s="17"/>
      <c r="D302" s="17"/>
      <c r="E302" s="17"/>
    </row>
    <row r="303" spans="1:5" x14ac:dyDescent="0.2">
      <c r="A303" s="17"/>
      <c r="B303" s="17"/>
      <c r="C303" s="17"/>
      <c r="D303" s="17"/>
      <c r="E303" s="17"/>
    </row>
    <row r="304" spans="1:5" x14ac:dyDescent="0.2">
      <c r="A304" s="17"/>
      <c r="B304" s="17"/>
      <c r="C304" s="17"/>
      <c r="D304" s="17"/>
      <c r="E304" s="17"/>
    </row>
    <row r="305" spans="1:5" x14ac:dyDescent="0.2">
      <c r="A305" s="17"/>
      <c r="B305" s="17"/>
      <c r="C305" s="17"/>
      <c r="D305" s="17"/>
      <c r="E305" s="17"/>
    </row>
    <row r="306" spans="1:5" x14ac:dyDescent="0.2">
      <c r="A306" s="17"/>
      <c r="B306" s="17"/>
      <c r="C306" s="17"/>
      <c r="D306" s="17"/>
      <c r="E306" s="17"/>
    </row>
    <row r="307" spans="1:5" x14ac:dyDescent="0.2">
      <c r="A307" s="17"/>
      <c r="B307" s="17"/>
      <c r="C307" s="17"/>
      <c r="D307" s="17"/>
      <c r="E307" s="17"/>
    </row>
    <row r="308" spans="1:5" x14ac:dyDescent="0.2">
      <c r="A308" s="17"/>
      <c r="B308" s="17"/>
      <c r="C308" s="17"/>
      <c r="D308" s="17"/>
      <c r="E308" s="17"/>
    </row>
    <row r="309" spans="1:5" x14ac:dyDescent="0.2">
      <c r="A309" s="17"/>
      <c r="B309" s="17"/>
      <c r="C309" s="17"/>
      <c r="D309" s="17"/>
      <c r="E309" s="17"/>
    </row>
    <row r="310" spans="1:5" x14ac:dyDescent="0.2">
      <c r="A310" s="17"/>
      <c r="B310" s="17"/>
      <c r="C310" s="17"/>
      <c r="D310" s="17"/>
      <c r="E310" s="17"/>
    </row>
    <row r="311" spans="1:5" x14ac:dyDescent="0.2">
      <c r="A311" s="17"/>
      <c r="B311" s="17"/>
      <c r="C311" s="17"/>
      <c r="D311" s="17"/>
      <c r="E311" s="17"/>
    </row>
    <row r="312" spans="1:5" x14ac:dyDescent="0.2">
      <c r="A312" s="17"/>
      <c r="B312" s="17"/>
      <c r="C312" s="17"/>
      <c r="D312" s="17"/>
      <c r="E312" s="17"/>
    </row>
    <row r="313" spans="1:5" x14ac:dyDescent="0.2">
      <c r="A313" s="17"/>
      <c r="B313" s="17"/>
      <c r="C313" s="17"/>
      <c r="D313" s="17"/>
      <c r="E313" s="17"/>
    </row>
    <row r="314" spans="1:5" x14ac:dyDescent="0.2">
      <c r="A314" s="17"/>
      <c r="B314" s="17"/>
      <c r="C314" s="17"/>
      <c r="D314" s="17"/>
      <c r="E314" s="17"/>
    </row>
    <row r="315" spans="1:5" x14ac:dyDescent="0.2">
      <c r="A315" s="17"/>
      <c r="B315" s="17"/>
      <c r="C315" s="17"/>
      <c r="D315" s="17"/>
      <c r="E315" s="17"/>
    </row>
    <row r="316" spans="1:5" x14ac:dyDescent="0.2">
      <c r="A316" s="17"/>
      <c r="B316" s="17"/>
      <c r="C316" s="17"/>
      <c r="D316" s="17"/>
      <c r="E316" s="17"/>
    </row>
    <row r="317" spans="1:5" x14ac:dyDescent="0.2">
      <c r="A317" s="17"/>
      <c r="B317" s="17"/>
      <c r="C317" s="17"/>
      <c r="D317" s="17"/>
      <c r="E317" s="17"/>
    </row>
    <row r="318" spans="1:5" x14ac:dyDescent="0.2">
      <c r="A318" s="17"/>
      <c r="B318" s="17"/>
      <c r="C318" s="17"/>
      <c r="D318" s="17"/>
      <c r="E318" s="17"/>
    </row>
    <row r="319" spans="1:5" x14ac:dyDescent="0.2">
      <c r="A319" s="17"/>
      <c r="B319" s="17"/>
      <c r="C319" s="17"/>
      <c r="D319" s="17"/>
      <c r="E319" s="17"/>
    </row>
    <row r="320" spans="1:5" x14ac:dyDescent="0.2">
      <c r="A320" s="17"/>
      <c r="B320" s="17"/>
      <c r="C320" s="17"/>
      <c r="D320" s="17"/>
      <c r="E320" s="17"/>
    </row>
    <row r="321" spans="1:5" x14ac:dyDescent="0.2">
      <c r="A321" s="17"/>
      <c r="B321" s="17"/>
      <c r="C321" s="17"/>
      <c r="D321" s="17"/>
      <c r="E321" s="17"/>
    </row>
    <row r="322" spans="1:5" x14ac:dyDescent="0.2">
      <c r="A322" s="17"/>
      <c r="B322" s="17"/>
      <c r="C322" s="17"/>
      <c r="D322" s="17"/>
      <c r="E322" s="17"/>
    </row>
    <row r="323" spans="1:5" x14ac:dyDescent="0.2">
      <c r="A323" s="17"/>
      <c r="B323" s="17"/>
      <c r="C323" s="17"/>
      <c r="D323" s="17"/>
      <c r="E323" s="17"/>
    </row>
    <row r="324" spans="1:5" x14ac:dyDescent="0.2">
      <c r="A324" s="17"/>
      <c r="B324" s="17"/>
      <c r="C324" s="17"/>
      <c r="D324" s="17"/>
      <c r="E324" s="17"/>
    </row>
    <row r="325" spans="1:5" x14ac:dyDescent="0.2">
      <c r="A325" s="17"/>
      <c r="B325" s="17"/>
      <c r="C325" s="17"/>
      <c r="D325" s="17"/>
      <c r="E325" s="17"/>
    </row>
    <row r="326" spans="1:5" x14ac:dyDescent="0.2">
      <c r="A326" s="17"/>
      <c r="B326" s="17"/>
      <c r="C326" s="17"/>
      <c r="D326" s="17"/>
      <c r="E326" s="17"/>
    </row>
    <row r="327" spans="1:5" x14ac:dyDescent="0.2">
      <c r="A327" s="17"/>
      <c r="B327" s="17"/>
      <c r="C327" s="17"/>
      <c r="D327" s="17"/>
      <c r="E327" s="17"/>
    </row>
    <row r="328" spans="1:5" x14ac:dyDescent="0.2">
      <c r="A328" s="17"/>
      <c r="B328" s="17"/>
      <c r="C328" s="17"/>
      <c r="D328" s="17"/>
      <c r="E328" s="17"/>
    </row>
    <row r="329" spans="1:5" x14ac:dyDescent="0.2">
      <c r="A329" s="17"/>
      <c r="B329" s="17"/>
      <c r="C329" s="17"/>
      <c r="D329" s="17"/>
      <c r="E329" s="17"/>
    </row>
    <row r="330" spans="1:5" x14ac:dyDescent="0.2">
      <c r="A330" s="17"/>
      <c r="B330" s="17"/>
      <c r="C330" s="17"/>
      <c r="D330" s="17"/>
      <c r="E330" s="17"/>
    </row>
    <row r="331" spans="1:5" x14ac:dyDescent="0.2">
      <c r="A331" s="17"/>
      <c r="B331" s="17"/>
      <c r="C331" s="17"/>
      <c r="D331" s="17"/>
      <c r="E331" s="17"/>
    </row>
    <row r="332" spans="1:5" x14ac:dyDescent="0.2">
      <c r="A332" s="17"/>
      <c r="B332" s="17"/>
      <c r="C332" s="17"/>
      <c r="D332" s="17"/>
      <c r="E332" s="17"/>
    </row>
    <row r="333" spans="1:5" x14ac:dyDescent="0.2">
      <c r="A333" s="17"/>
      <c r="B333" s="17"/>
      <c r="C333" s="17"/>
      <c r="D333" s="17"/>
      <c r="E333" s="17"/>
    </row>
    <row r="334" spans="1:5" x14ac:dyDescent="0.2">
      <c r="A334" s="17"/>
      <c r="B334" s="17"/>
      <c r="C334" s="17"/>
      <c r="D334" s="17"/>
      <c r="E334" s="17"/>
    </row>
    <row r="335" spans="1:5" x14ac:dyDescent="0.2">
      <c r="A335" s="17"/>
      <c r="B335" s="17"/>
      <c r="C335" s="17"/>
      <c r="D335" s="17"/>
      <c r="E335" s="17"/>
    </row>
    <row r="336" spans="1:5" x14ac:dyDescent="0.2">
      <c r="A336" s="17"/>
      <c r="B336" s="17"/>
      <c r="C336" s="17"/>
      <c r="D336" s="17"/>
      <c r="E336" s="17"/>
    </row>
    <row r="337" spans="1:5" x14ac:dyDescent="0.2">
      <c r="A337" s="17"/>
      <c r="B337" s="17"/>
      <c r="C337" s="17"/>
      <c r="D337" s="17"/>
      <c r="E337" s="17"/>
    </row>
    <row r="338" spans="1:5" x14ac:dyDescent="0.2">
      <c r="A338" s="17"/>
      <c r="B338" s="17"/>
      <c r="C338" s="17"/>
      <c r="D338" s="17"/>
      <c r="E338" s="17"/>
    </row>
    <row r="339" spans="1:5" x14ac:dyDescent="0.2">
      <c r="A339" s="17"/>
      <c r="B339" s="17"/>
      <c r="C339" s="17"/>
      <c r="D339" s="17"/>
      <c r="E339" s="17"/>
    </row>
    <row r="340" spans="1:5" x14ac:dyDescent="0.2">
      <c r="A340" s="17"/>
      <c r="B340" s="17"/>
      <c r="C340" s="17"/>
      <c r="D340" s="17"/>
      <c r="E340" s="17"/>
    </row>
    <row r="341" spans="1:5" x14ac:dyDescent="0.2">
      <c r="A341" s="17"/>
      <c r="B341" s="17"/>
      <c r="C341" s="17"/>
      <c r="D341" s="17"/>
      <c r="E341" s="17"/>
    </row>
    <row r="342" spans="1:5" x14ac:dyDescent="0.2">
      <c r="A342" s="17"/>
      <c r="B342" s="17"/>
      <c r="C342" s="17"/>
      <c r="D342" s="17"/>
      <c r="E342" s="17"/>
    </row>
    <row r="343" spans="1:5" x14ac:dyDescent="0.2">
      <c r="A343" s="17"/>
      <c r="B343" s="17"/>
      <c r="C343" s="17"/>
      <c r="D343" s="17"/>
      <c r="E343" s="17"/>
    </row>
    <row r="344" spans="1:5" x14ac:dyDescent="0.2">
      <c r="A344" s="17"/>
      <c r="B344" s="17"/>
      <c r="C344" s="17"/>
      <c r="D344" s="17"/>
      <c r="E344" s="17"/>
    </row>
    <row r="345" spans="1:5" x14ac:dyDescent="0.2">
      <c r="A345" s="17"/>
      <c r="B345" s="17"/>
      <c r="C345" s="17"/>
      <c r="D345" s="17"/>
      <c r="E345" s="17"/>
    </row>
    <row r="346" spans="1:5" x14ac:dyDescent="0.2">
      <c r="A346" s="17"/>
      <c r="B346" s="17"/>
      <c r="C346" s="17"/>
      <c r="D346" s="17"/>
      <c r="E346" s="17"/>
    </row>
    <row r="347" spans="1:5" x14ac:dyDescent="0.2">
      <c r="A347" s="17"/>
      <c r="B347" s="17"/>
      <c r="C347" s="17"/>
      <c r="D347" s="17"/>
      <c r="E347" s="17"/>
    </row>
    <row r="348" spans="1:5" x14ac:dyDescent="0.2">
      <c r="A348" s="17"/>
      <c r="B348" s="17"/>
      <c r="C348" s="17"/>
      <c r="D348" s="17"/>
      <c r="E348" s="17"/>
    </row>
    <row r="349" spans="1:5" x14ac:dyDescent="0.2">
      <c r="A349" s="17"/>
      <c r="B349" s="17"/>
      <c r="C349" s="17"/>
      <c r="D349" s="17"/>
      <c r="E349" s="17"/>
    </row>
    <row r="350" spans="1:5" x14ac:dyDescent="0.2">
      <c r="A350" s="17"/>
      <c r="B350" s="17"/>
      <c r="C350" s="17"/>
      <c r="D350" s="17"/>
      <c r="E350" s="17"/>
    </row>
    <row r="351" spans="1:5" x14ac:dyDescent="0.2">
      <c r="A351" s="17"/>
      <c r="B351" s="17"/>
      <c r="C351" s="17"/>
      <c r="D351" s="17"/>
      <c r="E351" s="17"/>
    </row>
    <row r="352" spans="1:5" x14ac:dyDescent="0.2">
      <c r="A352" s="17"/>
      <c r="B352" s="17"/>
      <c r="C352" s="17"/>
      <c r="D352" s="17"/>
      <c r="E352" s="17"/>
    </row>
    <row r="353" spans="1:5" x14ac:dyDescent="0.2">
      <c r="A353" s="17"/>
      <c r="B353" s="17"/>
      <c r="C353" s="17"/>
      <c r="D353" s="17"/>
      <c r="E353" s="17"/>
    </row>
    <row r="354" spans="1:5" x14ac:dyDescent="0.2">
      <c r="A354" s="17"/>
      <c r="B354" s="17"/>
      <c r="C354" s="17"/>
      <c r="D354" s="17"/>
      <c r="E354" s="17"/>
    </row>
    <row r="355" spans="1:5" x14ac:dyDescent="0.2">
      <c r="A355" s="17"/>
      <c r="B355" s="17"/>
      <c r="C355" s="17"/>
      <c r="D355" s="17"/>
      <c r="E355" s="17"/>
    </row>
    <row r="356" spans="1:5" x14ac:dyDescent="0.2">
      <c r="A356" s="17"/>
      <c r="B356" s="17"/>
      <c r="C356" s="17"/>
      <c r="D356" s="17"/>
      <c r="E356" s="17"/>
    </row>
    <row r="357" spans="1:5" x14ac:dyDescent="0.2">
      <c r="A357" s="17"/>
      <c r="B357" s="17"/>
      <c r="C357" s="17"/>
      <c r="D357" s="17"/>
      <c r="E357" s="17"/>
    </row>
    <row r="358" spans="1:5" x14ac:dyDescent="0.2">
      <c r="A358" s="17"/>
      <c r="B358" s="17"/>
      <c r="C358" s="17"/>
      <c r="D358" s="17"/>
      <c r="E358" s="17"/>
    </row>
    <row r="359" spans="1:5" x14ac:dyDescent="0.2">
      <c r="A359" s="17"/>
      <c r="B359" s="17"/>
      <c r="C359" s="17"/>
      <c r="D359" s="17"/>
      <c r="E359" s="17"/>
    </row>
    <row r="360" spans="1:5" x14ac:dyDescent="0.2">
      <c r="A360" s="17"/>
      <c r="B360" s="17"/>
      <c r="C360" s="17"/>
      <c r="D360" s="17"/>
      <c r="E360" s="17"/>
    </row>
    <row r="361" spans="1:5" x14ac:dyDescent="0.2">
      <c r="A361" s="17"/>
      <c r="B361" s="17"/>
      <c r="C361" s="17"/>
      <c r="D361" s="17"/>
      <c r="E361" s="17"/>
    </row>
    <row r="362" spans="1:5" x14ac:dyDescent="0.2">
      <c r="A362" s="17"/>
      <c r="B362" s="17"/>
      <c r="C362" s="17"/>
      <c r="D362" s="17"/>
      <c r="E362" s="17"/>
    </row>
    <row r="363" spans="1:5" x14ac:dyDescent="0.2">
      <c r="A363" s="17"/>
      <c r="B363" s="17"/>
      <c r="C363" s="17"/>
      <c r="D363" s="17"/>
      <c r="E363" s="17"/>
    </row>
    <row r="364" spans="1:5" x14ac:dyDescent="0.2">
      <c r="A364" s="17"/>
      <c r="B364" s="17"/>
      <c r="C364" s="17"/>
      <c r="D364" s="17"/>
      <c r="E364" s="17"/>
    </row>
    <row r="365" spans="1:5" x14ac:dyDescent="0.2">
      <c r="A365" s="17"/>
      <c r="B365" s="17"/>
      <c r="C365" s="17"/>
      <c r="D365" s="17"/>
      <c r="E365" s="17"/>
    </row>
    <row r="366" spans="1:5" x14ac:dyDescent="0.2">
      <c r="A366" s="17"/>
      <c r="B366" s="17"/>
      <c r="C366" s="17"/>
      <c r="D366" s="17"/>
      <c r="E366" s="17"/>
    </row>
    <row r="367" spans="1:5" x14ac:dyDescent="0.2">
      <c r="A367" s="17"/>
      <c r="B367" s="17"/>
      <c r="C367" s="17"/>
      <c r="D367" s="17"/>
      <c r="E367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7"/>
  <sheetViews>
    <sheetView zoomScale="80" zoomScaleNormal="80" workbookViewId="0"/>
  </sheetViews>
  <sheetFormatPr defaultRowHeight="12.75" x14ac:dyDescent="0.2"/>
  <cols>
    <col min="1" max="1" width="9.140625" style="2"/>
    <col min="2" max="3" width="9.85546875" style="2" customWidth="1"/>
    <col min="4" max="5" width="9.140625" style="2"/>
    <col min="6" max="6" width="11.140625" style="2" bestFit="1" customWidth="1"/>
    <col min="7" max="16384" width="9.140625" style="2"/>
  </cols>
  <sheetData>
    <row r="1" spans="1:34" ht="24" customHeight="1" x14ac:dyDescent="0.2">
      <c r="A1" s="4" t="s">
        <v>6</v>
      </c>
      <c r="B1" s="5" t="s">
        <v>7</v>
      </c>
      <c r="C1" s="5" t="s">
        <v>8</v>
      </c>
      <c r="D1" s="6" t="s">
        <v>9</v>
      </c>
      <c r="E1" s="1"/>
      <c r="F1" s="6" t="s">
        <v>11</v>
      </c>
      <c r="G1" s="6" t="s">
        <v>12</v>
      </c>
      <c r="H1" s="6" t="s">
        <v>18</v>
      </c>
      <c r="I1" s="1"/>
      <c r="J1" s="1"/>
      <c r="K1" s="1"/>
      <c r="L1" s="1"/>
      <c r="M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x14ac:dyDescent="0.2">
      <c r="A2" s="1">
        <v>0</v>
      </c>
      <c r="B2" s="1">
        <v>5.5185139398778871</v>
      </c>
      <c r="C2" s="1">
        <f t="shared" ref="C2:C19" si="0">$G$5+LOG10($G$2*EXP(-$G$3*A2)+(1-$G$2)*EXP(-$G$4*A2))</f>
        <v>5.6339445201920668</v>
      </c>
      <c r="D2" s="1">
        <f t="shared" ref="D2:D19" si="1" xml:space="preserve"> (B2 - C2)^2</f>
        <v>1.3324218871668301E-2</v>
      </c>
      <c r="E2" s="1"/>
      <c r="F2" s="1" t="s">
        <v>15</v>
      </c>
      <c r="G2" s="3">
        <v>0.99903403955096082</v>
      </c>
      <c r="H2" s="3">
        <v>1.5429334187432402E-3</v>
      </c>
      <c r="I2" s="1"/>
      <c r="J2" s="1"/>
      <c r="K2" s="1"/>
      <c r="L2" s="16" t="s">
        <v>19</v>
      </c>
      <c r="M2" s="3">
        <v>0.58041077613737646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x14ac:dyDescent="0.2">
      <c r="A3" s="1">
        <v>0.25</v>
      </c>
      <c r="B3" s="1">
        <v>4.238046103128795</v>
      </c>
      <c r="C3" s="1">
        <f t="shared" si="0"/>
        <v>3.2872000205377008</v>
      </c>
      <c r="D3" s="1">
        <f t="shared" si="1"/>
        <v>0.9041082727788301</v>
      </c>
      <c r="E3" s="1"/>
      <c r="F3" s="1" t="s">
        <v>16</v>
      </c>
      <c r="G3" s="3">
        <v>22.447940648598074</v>
      </c>
      <c r="H3" s="3">
        <v>6.5329302785042467</v>
      </c>
      <c r="I3" s="1"/>
      <c r="J3" s="1"/>
      <c r="K3" s="1"/>
      <c r="L3" s="16" t="s">
        <v>22</v>
      </c>
      <c r="M3" s="3">
        <f>SQRT(M2)</f>
        <v>0.76184695059925023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 x14ac:dyDescent="0.2">
      <c r="A4" s="1">
        <v>0.5</v>
      </c>
      <c r="B4" s="1">
        <v>1.9294189257142926</v>
      </c>
      <c r="C4" s="1">
        <f t="shared" si="0"/>
        <v>2.5156657715919857</v>
      </c>
      <c r="D4" s="1">
        <f t="shared" si="1"/>
        <v>0.34368536430154356</v>
      </c>
      <c r="E4" s="1"/>
      <c r="F4" s="1" t="s">
        <v>17</v>
      </c>
      <c r="G4" s="3">
        <v>0.51076451134249501</v>
      </c>
      <c r="H4" s="3">
        <v>0.77487280752989585</v>
      </c>
      <c r="I4" s="1"/>
      <c r="J4" s="1"/>
      <c r="K4" s="1"/>
      <c r="L4" s="16" t="s">
        <v>20</v>
      </c>
      <c r="M4" s="3">
        <v>0.7699011600203115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x14ac:dyDescent="0.2">
      <c r="A5" s="1">
        <v>1</v>
      </c>
      <c r="B5" s="1">
        <v>3.1254812657005941</v>
      </c>
      <c r="C5" s="1">
        <f t="shared" si="0"/>
        <v>2.3970817895030896</v>
      </c>
      <c r="D5" s="1">
        <f t="shared" si="1"/>
        <v>0.53056579692479899</v>
      </c>
      <c r="E5" s="1"/>
      <c r="F5" s="1" t="s">
        <v>14</v>
      </c>
      <c r="G5" s="3">
        <v>5.6339445201920668</v>
      </c>
      <c r="H5" s="3">
        <v>0.4398302226112652</v>
      </c>
      <c r="I5" s="1"/>
      <c r="J5" s="1"/>
      <c r="K5" s="1"/>
      <c r="L5" s="16" t="s">
        <v>21</v>
      </c>
      <c r="M5" s="3">
        <v>0.72059426573894958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x14ac:dyDescent="0.2">
      <c r="A6" s="1">
        <v>1.5</v>
      </c>
      <c r="B6" s="1">
        <v>2.8543060418010806</v>
      </c>
      <c r="C6" s="1">
        <f t="shared" si="0"/>
        <v>2.2861705516745237</v>
      </c>
      <c r="D6" s="1">
        <f t="shared" si="1"/>
        <v>0.32277793514134312</v>
      </c>
      <c r="E6" s="1"/>
      <c r="F6" s="1"/>
      <c r="G6" s="1"/>
      <c r="H6" s="1"/>
      <c r="I6" s="1"/>
      <c r="J6" s="1"/>
      <c r="K6" s="1"/>
      <c r="L6" s="1"/>
      <c r="M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1:34" x14ac:dyDescent="0.2">
      <c r="A7" s="1">
        <v>2</v>
      </c>
      <c r="B7" s="1">
        <v>1.1760912590556813</v>
      </c>
      <c r="C7" s="1">
        <f t="shared" si="0"/>
        <v>2.1752594472581959</v>
      </c>
      <c r="D7" s="1">
        <f t="shared" si="1"/>
        <v>0.99833706831589553</v>
      </c>
      <c r="E7" s="1"/>
      <c r="F7" s="6" t="s">
        <v>23</v>
      </c>
      <c r="G7" s="1"/>
      <c r="H7" s="6"/>
      <c r="I7" s="1"/>
      <c r="J7" s="1"/>
      <c r="K7" s="1"/>
      <c r="L7" s="1"/>
      <c r="M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x14ac:dyDescent="0.2">
      <c r="A8" s="1">
        <v>2.5</v>
      </c>
      <c r="B8" s="1">
        <v>1.1760912590556813</v>
      </c>
      <c r="C8" s="1">
        <f t="shared" si="0"/>
        <v>2.0643483428441676</v>
      </c>
      <c r="D8" s="1">
        <f t="shared" si="1"/>
        <v>0.78900064690042582</v>
      </c>
      <c r="E8" s="1"/>
      <c r="F8" s="1" t="s">
        <v>24</v>
      </c>
      <c r="G8" s="1"/>
      <c r="H8" s="1"/>
      <c r="I8" s="1"/>
      <c r="J8" s="1"/>
      <c r="K8" s="1"/>
      <c r="L8" s="1"/>
      <c r="M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spans="1:34" x14ac:dyDescent="0.2">
      <c r="A9" s="1">
        <v>0</v>
      </c>
      <c r="B9" s="1">
        <v>5.5185139398778871</v>
      </c>
      <c r="C9" s="1">
        <f t="shared" si="0"/>
        <v>5.6339445201920668</v>
      </c>
      <c r="D9" s="1">
        <f t="shared" si="1"/>
        <v>1.3324218871668301E-2</v>
      </c>
      <c r="E9" s="1"/>
      <c r="F9" s="6" t="s">
        <v>25</v>
      </c>
      <c r="G9" s="1"/>
      <c r="H9" s="1"/>
      <c r="I9" s="1"/>
      <c r="J9" s="1"/>
      <c r="K9" s="1"/>
      <c r="L9" s="1"/>
      <c r="M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x14ac:dyDescent="0.2">
      <c r="A10" s="1">
        <v>0.25</v>
      </c>
      <c r="B10" s="1">
        <v>2</v>
      </c>
      <c r="C10" s="1">
        <f t="shared" si="0"/>
        <v>3.2872000205377008</v>
      </c>
      <c r="D10" s="1">
        <f t="shared" si="1"/>
        <v>1.6568838928722573</v>
      </c>
      <c r="E10" s="1"/>
      <c r="F10" s="1" t="s">
        <v>24</v>
      </c>
      <c r="G10" s="1"/>
      <c r="H10" s="1"/>
      <c r="I10" s="1"/>
      <c r="J10" s="1"/>
      <c r="K10" s="1"/>
      <c r="L10" s="1"/>
      <c r="M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4" x14ac:dyDescent="0.2">
      <c r="A11" s="1">
        <v>0.5</v>
      </c>
      <c r="B11" s="1">
        <v>1.9777236052888478</v>
      </c>
      <c r="C11" s="1">
        <f t="shared" si="0"/>
        <v>2.5156657715919857</v>
      </c>
      <c r="D11" s="1">
        <f t="shared" si="1"/>
        <v>0.28938177428691281</v>
      </c>
      <c r="E11" s="1"/>
      <c r="F11" s="6" t="s">
        <v>26</v>
      </c>
      <c r="G11" s="1"/>
      <c r="H11" s="1"/>
      <c r="I11" s="1"/>
      <c r="J11" s="1"/>
      <c r="K11" s="1"/>
      <c r="L11" s="1"/>
      <c r="M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x14ac:dyDescent="0.2">
      <c r="A12" s="1">
        <v>1</v>
      </c>
      <c r="B12" s="1">
        <v>1.6989700043360187</v>
      </c>
      <c r="C12" s="1">
        <f t="shared" si="0"/>
        <v>2.3970817895030896</v>
      </c>
      <c r="D12" s="1">
        <f t="shared" si="1"/>
        <v>0.48736006458915448</v>
      </c>
      <c r="E12" s="1"/>
      <c r="F12" s="20" t="s">
        <v>28</v>
      </c>
      <c r="G12" s="21"/>
      <c r="H12" s="21"/>
      <c r="I12" s="21"/>
      <c r="J12" s="21"/>
      <c r="K12" s="21"/>
      <c r="L12" s="21"/>
      <c r="M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x14ac:dyDescent="0.2">
      <c r="A13" s="1">
        <v>1.5</v>
      </c>
      <c r="B13" s="1">
        <v>2.3979400086720375</v>
      </c>
      <c r="C13" s="1">
        <f t="shared" si="0"/>
        <v>2.2861705516745237</v>
      </c>
      <c r="D13" s="1">
        <f t="shared" si="1"/>
        <v>1.2492411517519095E-2</v>
      </c>
      <c r="E13" s="1"/>
      <c r="F13" s="21"/>
      <c r="G13" s="21"/>
      <c r="H13" s="21"/>
      <c r="I13" s="21"/>
      <c r="J13" s="21"/>
      <c r="K13" s="21"/>
      <c r="L13" s="21"/>
      <c r="M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x14ac:dyDescent="0.2">
      <c r="A14" s="1">
        <v>2</v>
      </c>
      <c r="B14" s="1">
        <v>3.0211892990699383</v>
      </c>
      <c r="C14" s="1">
        <f t="shared" si="0"/>
        <v>2.1752594472581959</v>
      </c>
      <c r="D14" s="1">
        <f t="shared" si="1"/>
        <v>0.71559731418623651</v>
      </c>
      <c r="E14" s="1"/>
      <c r="F14" s="21"/>
      <c r="G14" s="21"/>
      <c r="H14" s="21"/>
      <c r="I14" s="21"/>
      <c r="J14" s="21"/>
      <c r="K14" s="21"/>
      <c r="L14" s="21"/>
      <c r="M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x14ac:dyDescent="0.2">
      <c r="A15" s="1">
        <v>2.5</v>
      </c>
      <c r="B15" s="1">
        <v>2.2174839442139063</v>
      </c>
      <c r="C15" s="1">
        <f t="shared" si="0"/>
        <v>2.0643483428441676</v>
      </c>
      <c r="D15" s="1">
        <f t="shared" si="1"/>
        <v>2.3450512406871515E-2</v>
      </c>
      <c r="E15" s="1"/>
      <c r="F15" s="1"/>
      <c r="G15" s="1"/>
      <c r="H15" s="1"/>
      <c r="I15" s="1"/>
      <c r="J15" s="1"/>
      <c r="K15" s="1"/>
      <c r="L15" s="1"/>
      <c r="M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x14ac:dyDescent="0.2">
      <c r="A16" s="1">
        <v>0</v>
      </c>
      <c r="B16" s="1">
        <v>5.8450980400142569</v>
      </c>
      <c r="C16" s="1">
        <f t="shared" si="0"/>
        <v>5.6339445201920668</v>
      </c>
      <c r="D16" s="1">
        <f t="shared" si="1"/>
        <v>4.4585808933300032E-2</v>
      </c>
      <c r="E16" s="1"/>
      <c r="F16" s="1"/>
      <c r="G16" s="1"/>
      <c r="H16" s="1"/>
      <c r="I16" s="1"/>
      <c r="J16" s="1"/>
      <c r="K16" s="1"/>
      <c r="L16" s="1"/>
      <c r="M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x14ac:dyDescent="0.2">
      <c r="A17" s="1">
        <v>0.25</v>
      </c>
      <c r="B17" s="1">
        <v>3.6720978579357175</v>
      </c>
      <c r="C17" s="1">
        <f t="shared" si="0"/>
        <v>3.2872000205377008</v>
      </c>
      <c r="D17" s="1">
        <f t="shared" si="1"/>
        <v>0.14814634523367015</v>
      </c>
      <c r="E17" s="1"/>
      <c r="F17" s="1"/>
      <c r="G17" s="1"/>
      <c r="H17" s="1"/>
      <c r="I17" s="1"/>
      <c r="J17" s="1"/>
      <c r="K17" s="1"/>
      <c r="L17" s="1"/>
      <c r="M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x14ac:dyDescent="0.2">
      <c r="A18" s="1">
        <v>1</v>
      </c>
      <c r="B18" s="1">
        <v>2.9294189257142929</v>
      </c>
      <c r="C18" s="1">
        <f t="shared" si="0"/>
        <v>2.3970817895030896</v>
      </c>
      <c r="D18" s="1">
        <f t="shared" si="1"/>
        <v>0.28338282658954517</v>
      </c>
      <c r="E18" s="1"/>
      <c r="F18" s="1"/>
      <c r="G18" s="1"/>
      <c r="H18" s="1"/>
      <c r="I18" s="1"/>
      <c r="J18" s="1"/>
      <c r="K18" s="1"/>
      <c r="L18" s="1"/>
      <c r="M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x14ac:dyDescent="0.2">
      <c r="A19" s="1">
        <v>1.5</v>
      </c>
      <c r="B19" s="1">
        <v>3.0273496077747564</v>
      </c>
      <c r="C19" s="1">
        <f t="shared" si="0"/>
        <v>2.2861705516745237</v>
      </c>
      <c r="D19" s="1">
        <f t="shared" si="1"/>
        <v>0.54934639320163192</v>
      </c>
      <c r="E19" s="1"/>
      <c r="F19" s="1"/>
      <c r="G19" s="1"/>
      <c r="H19" s="1"/>
      <c r="I19" s="1"/>
      <c r="J19" s="1"/>
      <c r="K19" s="1"/>
      <c r="L19" s="1"/>
      <c r="M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x14ac:dyDescent="0.2">
      <c r="A20" s="6" t="s">
        <v>10</v>
      </c>
      <c r="B20" s="1"/>
      <c r="C20" s="1"/>
      <c r="D20" s="1">
        <f>SUM(D2:D19)</f>
        <v>8.1257508659232709</v>
      </c>
      <c r="E20" s="1"/>
      <c r="F20" s="1"/>
      <c r="G20" s="1"/>
      <c r="H20" s="1"/>
      <c r="I20" s="1"/>
      <c r="J20" s="1"/>
      <c r="K20" s="1"/>
      <c r="L20" s="1"/>
      <c r="M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x14ac:dyDescent="0.2">
      <c r="A23" s="3">
        <v>0</v>
      </c>
      <c r="B23" s="3"/>
      <c r="C23" s="3">
        <f>$G$5+LOG10($G$2*EXP(-$G$3*A23)+(1-$G$2)*EXP(-$G$4*A23))</f>
        <v>5.6339445201920668</v>
      </c>
      <c r="D23" s="1"/>
      <c r="E23" s="1"/>
      <c r="F23" s="1"/>
      <c r="G23" s="1"/>
      <c r="H23" s="1"/>
      <c r="I23" s="1"/>
      <c r="J23" s="1"/>
      <c r="K23" s="1"/>
      <c r="L23" s="1"/>
      <c r="M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x14ac:dyDescent="0.2">
      <c r="A24" s="3">
        <v>2.5000000000000001E-2</v>
      </c>
      <c r="B24" s="3"/>
      <c r="C24" s="3">
        <f t="shared" ref="C24:C87" si="2">$G$5+LOG10($G$2*EXP(-$G$3*A24)+(1-$G$2)*EXP(-$G$4*A24))</f>
        <v>5.3905254600737251</v>
      </c>
      <c r="D24" s="1"/>
      <c r="E24" s="1"/>
      <c r="F24" s="1"/>
      <c r="G24" s="1"/>
      <c r="H24" s="1"/>
      <c r="I24" s="1"/>
      <c r="J24" s="1"/>
      <c r="K24" s="1"/>
      <c r="L24" s="1"/>
      <c r="M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x14ac:dyDescent="0.2">
      <c r="A25" s="3">
        <v>0.05</v>
      </c>
      <c r="B25" s="3"/>
      <c r="C25" s="3">
        <f t="shared" si="2"/>
        <v>5.1473296950316616</v>
      </c>
      <c r="D25" s="1"/>
      <c r="E25" s="1"/>
      <c r="F25" s="1"/>
      <c r="G25" s="1"/>
      <c r="H25" s="1"/>
      <c r="I25" s="1"/>
      <c r="J25" s="1"/>
      <c r="K25" s="1"/>
      <c r="L25" s="1"/>
      <c r="M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x14ac:dyDescent="0.2">
      <c r="A26" s="3">
        <v>7.5000000000000011E-2</v>
      </c>
      <c r="B26" s="3"/>
      <c r="C26" s="3">
        <f t="shared" si="2"/>
        <v>4.9045193361372723</v>
      </c>
      <c r="D26" s="1"/>
      <c r="E26" s="1"/>
      <c r="F26" s="1"/>
      <c r="G26" s="1"/>
      <c r="H26" s="1"/>
      <c r="I26" s="1"/>
      <c r="J26" s="1"/>
      <c r="K26" s="1"/>
      <c r="L26" s="1"/>
      <c r="M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x14ac:dyDescent="0.2">
      <c r="A27" s="3">
        <v>0.1</v>
      </c>
      <c r="B27" s="3"/>
      <c r="C27" s="3">
        <f t="shared" si="2"/>
        <v>4.6623729176286242</v>
      </c>
      <c r="D27" s="1"/>
      <c r="E27" s="1"/>
      <c r="F27" s="1"/>
      <c r="G27" s="1"/>
      <c r="H27" s="1"/>
      <c r="I27" s="1"/>
      <c r="J27" s="1"/>
      <c r="K27" s="1"/>
      <c r="L27" s="1"/>
      <c r="M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x14ac:dyDescent="0.2">
      <c r="A28" s="3">
        <v>0.125</v>
      </c>
      <c r="B28" s="3"/>
      <c r="C28" s="3">
        <f t="shared" si="2"/>
        <v>4.4213665200551215</v>
      </c>
      <c r="D28" s="1"/>
      <c r="E28" s="1"/>
      <c r="F28" s="1"/>
      <c r="G28" s="1"/>
      <c r="H28" s="1"/>
      <c r="I28" s="1"/>
      <c r="J28" s="1"/>
      <c r="K28" s="1"/>
      <c r="L28" s="1"/>
      <c r="M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x14ac:dyDescent="0.2">
      <c r="A29" s="3">
        <v>0.15</v>
      </c>
      <c r="B29" s="3"/>
      <c r="C29" s="3">
        <f t="shared" si="2"/>
        <v>4.1823066079987834</v>
      </c>
      <c r="D29" s="1"/>
      <c r="E29" s="1"/>
      <c r="F29" s="1"/>
      <c r="G29" s="1"/>
      <c r="H29" s="1"/>
      <c r="I29" s="1"/>
      <c r="J29" s="1"/>
      <c r="K29" s="1"/>
      <c r="L29" s="1"/>
      <c r="M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x14ac:dyDescent="0.2">
      <c r="A30" s="3">
        <v>0.17499999999999999</v>
      </c>
      <c r="B30" s="3"/>
      <c r="C30" s="3">
        <f t="shared" si="2"/>
        <v>3.9465384449924494</v>
      </c>
      <c r="D30" s="1"/>
      <c r="E30" s="1"/>
      <c r="F30" s="1"/>
      <c r="G30" s="1"/>
      <c r="H30" s="1"/>
      <c r="I30" s="1"/>
      <c r="J30" s="1"/>
      <c r="K30" s="1"/>
      <c r="L30" s="1"/>
      <c r="M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x14ac:dyDescent="0.2">
      <c r="A31" s="3">
        <v>0.19999999999999998</v>
      </c>
      <c r="B31" s="3"/>
      <c r="C31" s="3">
        <f t="shared" si="2"/>
        <v>3.7162479696139563</v>
      </c>
      <c r="D31" s="1"/>
      <c r="E31" s="1"/>
      <c r="F31" s="1"/>
      <c r="G31" s="1"/>
      <c r="H31" s="1"/>
      <c r="I31" s="1"/>
      <c r="J31" s="1"/>
      <c r="K31" s="1"/>
      <c r="L31" s="1"/>
      <c r="M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x14ac:dyDescent="0.2">
      <c r="A32" s="3">
        <v>0.22499999999999998</v>
      </c>
      <c r="B32" s="3"/>
      <c r="C32" s="3">
        <f t="shared" si="2"/>
        <v>3.4948332132317614</v>
      </c>
      <c r="D32" s="1"/>
      <c r="E32" s="1"/>
      <c r="F32" s="1"/>
      <c r="G32" s="1"/>
      <c r="H32" s="1"/>
      <c r="I32" s="1"/>
      <c r="J32" s="1"/>
      <c r="K32" s="1"/>
      <c r="L32" s="1"/>
      <c r="M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x14ac:dyDescent="0.2">
      <c r="A33" s="3">
        <v>0.24999999999999997</v>
      </c>
      <c r="B33" s="3"/>
      <c r="C33" s="3">
        <f t="shared" si="2"/>
        <v>3.2872000205377008</v>
      </c>
      <c r="D33" s="1"/>
      <c r="E33" s="1"/>
      <c r="F33" s="1"/>
      <c r="G33" s="1"/>
      <c r="H33" s="1"/>
      <c r="I33" s="1"/>
      <c r="J33" s="1"/>
      <c r="K33" s="1"/>
      <c r="L33" s="1"/>
      <c r="M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x14ac:dyDescent="0.2">
      <c r="A34" s="3">
        <v>0.27499999999999997</v>
      </c>
      <c r="B34" s="3"/>
      <c r="C34" s="3">
        <f t="shared" si="2"/>
        <v>3.0996179543129938</v>
      </c>
      <c r="D34" s="1"/>
      <c r="E34" s="1"/>
      <c r="F34" s="1"/>
      <c r="G34" s="1"/>
      <c r="H34" s="1"/>
      <c r="I34" s="1"/>
      <c r="J34" s="1"/>
      <c r="K34" s="1"/>
      <c r="L34" s="1"/>
      <c r="M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x14ac:dyDescent="0.2">
      <c r="A35" s="3">
        <v>0.3</v>
      </c>
      <c r="B35" s="3"/>
      <c r="C35" s="3">
        <f t="shared" si="2"/>
        <v>2.9386267731086</v>
      </c>
      <c r="D35" s="1"/>
      <c r="E35" s="1"/>
      <c r="F35" s="1"/>
      <c r="G35" s="1"/>
      <c r="H35" s="1"/>
      <c r="I35" s="1"/>
      <c r="J35" s="1"/>
      <c r="K35" s="1"/>
      <c r="L35" s="1"/>
      <c r="M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x14ac:dyDescent="0.2">
      <c r="A36" s="3">
        <v>0.32500000000000001</v>
      </c>
      <c r="B36" s="3"/>
      <c r="C36" s="3">
        <f t="shared" si="2"/>
        <v>2.8089021719539007</v>
      </c>
      <c r="D36" s="1"/>
      <c r="E36" s="1"/>
      <c r="F36" s="1"/>
      <c r="G36" s="1"/>
      <c r="H36" s="1"/>
      <c r="I36" s="1"/>
      <c r="J36" s="1"/>
      <c r="K36" s="1"/>
      <c r="L36" s="1"/>
      <c r="M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x14ac:dyDescent="0.2">
      <c r="A37" s="3">
        <v>0.35000000000000003</v>
      </c>
      <c r="B37" s="3"/>
      <c r="C37" s="3">
        <f t="shared" si="2"/>
        <v>2.7111589275182699</v>
      </c>
      <c r="D37" s="1"/>
      <c r="E37" s="1"/>
      <c r="F37" s="1"/>
      <c r="G37" s="1"/>
      <c r="H37" s="1"/>
      <c r="I37" s="1"/>
      <c r="J37" s="1"/>
      <c r="K37" s="1"/>
      <c r="L37" s="1"/>
      <c r="M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x14ac:dyDescent="0.2">
      <c r="A38" s="3">
        <v>0.37500000000000006</v>
      </c>
      <c r="B38" s="3"/>
      <c r="C38" s="3">
        <f t="shared" si="2"/>
        <v>2.6417907202693014</v>
      </c>
      <c r="D38" s="1"/>
      <c r="E38" s="1"/>
      <c r="F38" s="1"/>
      <c r="G38" s="1"/>
      <c r="H38" s="1"/>
      <c r="I38" s="1"/>
      <c r="J38" s="1"/>
      <c r="K38" s="1"/>
      <c r="L38" s="1"/>
      <c r="M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x14ac:dyDescent="0.2">
      <c r="A39" s="3">
        <v>0.40000000000000008</v>
      </c>
      <c r="B39" s="3"/>
      <c r="C39" s="3">
        <f t="shared" si="2"/>
        <v>2.5945810094417738</v>
      </c>
      <c r="D39" s="1"/>
      <c r="E39" s="1"/>
      <c r="F39" s="1"/>
      <c r="G39" s="1"/>
      <c r="H39" s="1"/>
      <c r="I39" s="1"/>
      <c r="J39" s="1"/>
      <c r="K39" s="1"/>
      <c r="L39" s="1"/>
      <c r="M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x14ac:dyDescent="0.2">
      <c r="A40" s="3">
        <v>0.4250000000000001</v>
      </c>
      <c r="B40" s="3"/>
      <c r="C40" s="3">
        <f t="shared" si="2"/>
        <v>2.5630019233792019</v>
      </c>
      <c r="D40" s="1"/>
      <c r="E40" s="1"/>
      <c r="F40" s="1"/>
      <c r="G40" s="1"/>
      <c r="H40" s="1"/>
      <c r="I40" s="1"/>
      <c r="J40" s="1"/>
      <c r="K40" s="1"/>
      <c r="L40" s="1"/>
      <c r="M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x14ac:dyDescent="0.2">
      <c r="A41" s="3">
        <v>0.45000000000000012</v>
      </c>
      <c r="B41" s="3"/>
      <c r="C41" s="3">
        <f t="shared" si="2"/>
        <v>2.5416691838960506</v>
      </c>
      <c r="D41" s="1"/>
      <c r="E41" s="1"/>
      <c r="F41" s="1"/>
      <c r="G41" s="1"/>
      <c r="H41" s="1"/>
      <c r="I41" s="1"/>
      <c r="J41" s="1"/>
      <c r="K41" s="1"/>
      <c r="L41" s="1"/>
      <c r="M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 spans="1:34" x14ac:dyDescent="0.2">
      <c r="A42" s="3">
        <v>0.47500000000000014</v>
      </c>
      <c r="B42" s="3"/>
      <c r="C42" s="3">
        <f t="shared" si="2"/>
        <v>2.5267322457750074</v>
      </c>
      <c r="D42" s="1"/>
      <c r="E42" s="1"/>
      <c r="F42" s="1"/>
      <c r="G42" s="1"/>
      <c r="H42" s="1"/>
      <c r="I42" s="1"/>
      <c r="J42" s="1"/>
      <c r="K42" s="1"/>
      <c r="L42" s="1"/>
      <c r="M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 spans="1:34" x14ac:dyDescent="0.2">
      <c r="A43" s="3">
        <v>0.50000000000000011</v>
      </c>
      <c r="B43" s="3"/>
      <c r="C43" s="3">
        <f t="shared" si="2"/>
        <v>2.5156657715919857</v>
      </c>
      <c r="D43" s="1"/>
      <c r="E43" s="1"/>
      <c r="F43" s="1"/>
      <c r="G43" s="1"/>
      <c r="H43" s="1"/>
      <c r="I43" s="1"/>
      <c r="J43" s="1"/>
      <c r="K43" s="1"/>
      <c r="L43" s="1"/>
      <c r="M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1:34" x14ac:dyDescent="0.2">
      <c r="A44" s="3">
        <v>0.52500000000000013</v>
      </c>
      <c r="B44" s="3"/>
      <c r="C44" s="3">
        <f t="shared" si="2"/>
        <v>2.5068976253567854</v>
      </c>
      <c r="D44" s="1"/>
      <c r="E44" s="1"/>
      <c r="F44" s="1"/>
      <c r="G44" s="1"/>
      <c r="H44" s="1"/>
      <c r="I44" s="1"/>
      <c r="J44" s="1"/>
      <c r="K44" s="1"/>
      <c r="L44" s="1"/>
      <c r="M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 x14ac:dyDescent="0.2">
      <c r="A45" s="3">
        <v>0.55000000000000016</v>
      </c>
      <c r="B45" s="3"/>
      <c r="C45" s="3">
        <f t="shared" si="2"/>
        <v>2.4994789145091905</v>
      </c>
      <c r="D45" s="1"/>
      <c r="E45" s="1"/>
      <c r="F45" s="1"/>
      <c r="G45" s="1"/>
      <c r="H45" s="1"/>
      <c r="I45" s="1"/>
      <c r="J45" s="1"/>
      <c r="K45" s="1"/>
      <c r="L45" s="1"/>
      <c r="M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 x14ac:dyDescent="0.2">
      <c r="A46" s="3">
        <v>0.57500000000000018</v>
      </c>
      <c r="B46" s="3"/>
      <c r="C46" s="3">
        <f t="shared" si="2"/>
        <v>2.4928472491844373</v>
      </c>
      <c r="D46" s="1"/>
      <c r="E46" s="1"/>
      <c r="F46" s="1"/>
      <c r="G46" s="1"/>
      <c r="H46" s="1"/>
      <c r="I46" s="1"/>
      <c r="J46" s="1"/>
      <c r="K46" s="1"/>
      <c r="L46" s="1"/>
      <c r="M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 x14ac:dyDescent="0.2">
      <c r="A47" s="3">
        <v>0.6000000000000002</v>
      </c>
      <c r="B47" s="3"/>
      <c r="C47" s="3">
        <f t="shared" si="2"/>
        <v>2.4866728374715366</v>
      </c>
      <c r="D47" s="1"/>
      <c r="E47" s="1"/>
      <c r="F47" s="1"/>
      <c r="G47" s="1"/>
      <c r="H47" s="1"/>
      <c r="I47" s="1"/>
      <c r="J47" s="1"/>
      <c r="K47" s="1"/>
      <c r="L47" s="1"/>
      <c r="M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 x14ac:dyDescent="0.2">
      <c r="A48" s="3">
        <v>0.62500000000000022</v>
      </c>
      <c r="B48" s="3"/>
      <c r="C48" s="3">
        <f t="shared" si="2"/>
        <v>2.4807634777723755</v>
      </c>
      <c r="D48" s="1"/>
      <c r="E48" s="1"/>
      <c r="F48" s="1"/>
      <c r="G48" s="1"/>
      <c r="H48" s="1"/>
      <c r="I48" s="1"/>
      <c r="J48" s="1"/>
      <c r="K48" s="1"/>
      <c r="L48" s="1"/>
      <c r="M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 x14ac:dyDescent="0.2">
      <c r="A49" s="3">
        <v>0.65000000000000024</v>
      </c>
      <c r="B49" s="3"/>
      <c r="C49" s="3">
        <f t="shared" si="2"/>
        <v>2.4750075566864234</v>
      </c>
      <c r="D49" s="1"/>
      <c r="E49" s="1"/>
      <c r="F49" s="1"/>
      <c r="G49" s="1"/>
      <c r="H49" s="1"/>
      <c r="I49" s="1"/>
      <c r="J49" s="1"/>
      <c r="K49" s="1"/>
      <c r="L49" s="1"/>
      <c r="M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 x14ac:dyDescent="0.2">
      <c r="A50" s="3">
        <v>0.67500000000000027</v>
      </c>
      <c r="B50" s="3"/>
      <c r="C50" s="3">
        <f t="shared" si="2"/>
        <v>2.4693403936754552</v>
      </c>
      <c r="D50" s="1"/>
      <c r="E50" s="1"/>
      <c r="F50" s="1"/>
      <c r="G50" s="1"/>
      <c r="H50" s="1"/>
      <c r="I50" s="1"/>
      <c r="J50" s="1"/>
      <c r="K50" s="1"/>
      <c r="L50" s="1"/>
      <c r="M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 x14ac:dyDescent="0.2">
      <c r="A51" s="3">
        <v>0.70000000000000029</v>
      </c>
      <c r="B51" s="3"/>
      <c r="C51" s="3">
        <f t="shared" si="2"/>
        <v>2.4637245510542245</v>
      </c>
      <c r="D51" s="1"/>
      <c r="E51" s="1"/>
      <c r="F51" s="1"/>
      <c r="G51" s="1"/>
      <c r="H51" s="1"/>
      <c r="I51" s="1"/>
      <c r="J51" s="1"/>
      <c r="K51" s="1"/>
      <c r="L51" s="1"/>
      <c r="M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x14ac:dyDescent="0.2">
      <c r="A52" s="3">
        <v>0.72500000000000031</v>
      </c>
      <c r="B52" s="3"/>
      <c r="C52" s="3">
        <f t="shared" si="2"/>
        <v>2.4581383746032124</v>
      </c>
      <c r="D52" s="1"/>
      <c r="E52" s="1"/>
      <c r="F52" s="1"/>
      <c r="G52" s="1"/>
      <c r="H52" s="1"/>
      <c r="I52" s="1"/>
      <c r="J52" s="1"/>
      <c r="K52" s="1"/>
      <c r="L52" s="1"/>
      <c r="M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x14ac:dyDescent="0.2">
      <c r="A53" s="3">
        <v>0.75000000000000033</v>
      </c>
      <c r="B53" s="3"/>
      <c r="C53" s="3">
        <f t="shared" si="2"/>
        <v>2.4525693444010748</v>
      </c>
      <c r="D53" s="1"/>
      <c r="E53" s="1"/>
      <c r="F53" s="1"/>
      <c r="G53" s="1"/>
      <c r="H53" s="1"/>
      <c r="I53" s="1"/>
      <c r="J53" s="1"/>
      <c r="K53" s="1"/>
      <c r="L53" s="1"/>
      <c r="M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x14ac:dyDescent="0.2">
      <c r="A54" s="3">
        <v>0.77500000000000036</v>
      </c>
      <c r="B54" s="3"/>
      <c r="C54" s="3">
        <f t="shared" si="2"/>
        <v>2.4470102234270938</v>
      </c>
      <c r="D54" s="1"/>
      <c r="E54" s="1"/>
      <c r="F54" s="1"/>
      <c r="G54" s="1"/>
      <c r="H54" s="1"/>
      <c r="I54" s="1"/>
      <c r="J54" s="1"/>
      <c r="K54" s="1"/>
      <c r="L54" s="1"/>
      <c r="M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x14ac:dyDescent="0.2">
      <c r="A55" s="3">
        <v>0.80000000000000038</v>
      </c>
      <c r="B55" s="3"/>
      <c r="C55" s="3">
        <f t="shared" si="2"/>
        <v>2.4414568289520875</v>
      </c>
      <c r="D55" s="1"/>
      <c r="E55" s="1"/>
      <c r="F55" s="1"/>
      <c r="G55" s="1"/>
      <c r="H55" s="1"/>
      <c r="I55" s="1"/>
      <c r="J55" s="1"/>
      <c r="K55" s="1"/>
      <c r="L55" s="1"/>
      <c r="M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x14ac:dyDescent="0.2">
      <c r="A56" s="3">
        <v>0.8250000000000004</v>
      </c>
      <c r="B56" s="3"/>
      <c r="C56" s="3">
        <f t="shared" si="2"/>
        <v>2.4359067437014272</v>
      </c>
      <c r="D56" s="1"/>
      <c r="E56" s="1"/>
      <c r="F56" s="1"/>
      <c r="G56" s="1"/>
      <c r="H56" s="1"/>
      <c r="I56" s="1"/>
      <c r="J56" s="1"/>
      <c r="K56" s="1"/>
      <c r="L56" s="1"/>
      <c r="M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x14ac:dyDescent="0.2">
      <c r="A57" s="3">
        <v>0.85000000000000042</v>
      </c>
      <c r="B57" s="3"/>
      <c r="C57" s="3">
        <f t="shared" si="2"/>
        <v>2.4303585707511219</v>
      </c>
      <c r="D57" s="1"/>
      <c r="E57" s="1"/>
      <c r="F57" s="1"/>
      <c r="G57" s="1"/>
      <c r="H57" s="1"/>
      <c r="I57" s="1"/>
      <c r="J57" s="1"/>
      <c r="K57" s="1"/>
      <c r="L57" s="1"/>
      <c r="M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x14ac:dyDescent="0.2">
      <c r="A58" s="3">
        <v>0.87500000000000044</v>
      </c>
      <c r="B58" s="3"/>
      <c r="C58" s="3">
        <f t="shared" si="2"/>
        <v>2.4248115028506954</v>
      </c>
      <c r="D58" s="1"/>
      <c r="E58" s="1"/>
      <c r="F58" s="1"/>
      <c r="G58" s="1"/>
      <c r="H58" s="1"/>
      <c r="I58" s="1"/>
      <c r="J58" s="1"/>
      <c r="K58" s="1"/>
      <c r="L58" s="1"/>
      <c r="M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x14ac:dyDescent="0.2">
      <c r="A59" s="3">
        <v>0.90000000000000047</v>
      </c>
      <c r="B59" s="3"/>
      <c r="C59" s="3">
        <f t="shared" si="2"/>
        <v>2.4192650735155112</v>
      </c>
      <c r="D59" s="1"/>
      <c r="E59" s="1"/>
      <c r="F59" s="1"/>
      <c r="G59" s="1"/>
      <c r="H59" s="1"/>
      <c r="I59" s="1"/>
      <c r="J59" s="1"/>
      <c r="K59" s="1"/>
      <c r="L59" s="1"/>
      <c r="M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x14ac:dyDescent="0.2">
      <c r="A60" s="3">
        <v>0.92500000000000049</v>
      </c>
      <c r="B60" s="3"/>
      <c r="C60" s="3">
        <f t="shared" si="2"/>
        <v>2.4137190131811166</v>
      </c>
      <c r="D60" s="1"/>
      <c r="E60" s="1"/>
      <c r="F60" s="1"/>
      <c r="G60" s="1"/>
      <c r="H60" s="1"/>
      <c r="I60" s="1"/>
      <c r="J60" s="1"/>
      <c r="K60" s="1"/>
      <c r="L60" s="1"/>
      <c r="M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x14ac:dyDescent="0.2">
      <c r="A61" s="3">
        <v>0.95000000000000051</v>
      </c>
      <c r="B61" s="3"/>
      <c r="C61" s="3">
        <f t="shared" si="2"/>
        <v>2.4081731660768271</v>
      </c>
      <c r="D61" s="1"/>
      <c r="E61" s="1"/>
      <c r="F61" s="1"/>
      <c r="G61" s="1"/>
      <c r="H61" s="1"/>
      <c r="I61" s="1"/>
      <c r="J61" s="1"/>
      <c r="K61" s="1"/>
      <c r="L61" s="1"/>
      <c r="M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x14ac:dyDescent="0.2">
      <c r="A62" s="3">
        <v>0.97500000000000053</v>
      </c>
      <c r="B62" s="3"/>
      <c r="C62" s="3">
        <f t="shared" si="2"/>
        <v>2.4026274421891554</v>
      </c>
      <c r="D62" s="1"/>
      <c r="E62" s="1"/>
      <c r="F62" s="1"/>
      <c r="G62" s="1"/>
      <c r="H62" s="1"/>
      <c r="I62" s="1"/>
      <c r="J62" s="1"/>
      <c r="K62" s="1"/>
      <c r="L62" s="1"/>
      <c r="M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x14ac:dyDescent="0.2">
      <c r="A63" s="3">
        <v>1.0000000000000004</v>
      </c>
      <c r="B63" s="3"/>
      <c r="C63" s="3">
        <f t="shared" si="2"/>
        <v>2.3970817895030891</v>
      </c>
      <c r="D63" s="1"/>
      <c r="E63" s="1"/>
      <c r="F63" s="1"/>
      <c r="G63" s="1"/>
      <c r="H63" s="1"/>
      <c r="I63" s="1"/>
      <c r="J63" s="1"/>
      <c r="K63" s="1"/>
      <c r="L63" s="1"/>
      <c r="M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x14ac:dyDescent="0.2">
      <c r="A64" s="3">
        <v>1.0250000000000004</v>
      </c>
      <c r="B64" s="3"/>
      <c r="C64" s="3">
        <f t="shared" si="2"/>
        <v>2.391536177961366</v>
      </c>
      <c r="D64" s="1"/>
      <c r="E64" s="1"/>
      <c r="F64" s="1"/>
      <c r="G64" s="1"/>
      <c r="H64" s="1"/>
      <c r="I64" s="1"/>
      <c r="J64" s="1"/>
      <c r="K64" s="1"/>
      <c r="L64" s="1"/>
      <c r="M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x14ac:dyDescent="0.2">
      <c r="A65" s="3">
        <v>1.0500000000000003</v>
      </c>
      <c r="B65" s="3"/>
      <c r="C65" s="3">
        <f t="shared" si="2"/>
        <v>2.3859905901951826</v>
      </c>
      <c r="D65" s="1"/>
      <c r="E65" s="1"/>
      <c r="F65" s="1"/>
      <c r="G65" s="1"/>
      <c r="H65" s="1"/>
      <c r="I65" s="1"/>
      <c r="J65" s="1"/>
      <c r="K65" s="1"/>
      <c r="L65" s="1"/>
      <c r="M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x14ac:dyDescent="0.2">
      <c r="A66" s="3">
        <v>1.0750000000000002</v>
      </c>
      <c r="B66" s="3"/>
      <c r="C66" s="3">
        <f t="shared" si="2"/>
        <v>2.3804450161678563</v>
      </c>
      <c r="D66" s="1"/>
      <c r="E66" s="1"/>
      <c r="F66" s="1"/>
      <c r="G66" s="1"/>
      <c r="H66" s="1"/>
      <c r="I66" s="1"/>
      <c r="J66" s="1"/>
      <c r="K66" s="1"/>
      <c r="L66" s="1"/>
      <c r="M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x14ac:dyDescent="0.2">
      <c r="A67" s="3">
        <v>1.1000000000000001</v>
      </c>
      <c r="B67" s="3"/>
      <c r="C67" s="3">
        <f t="shared" si="2"/>
        <v>2.3748994500796203</v>
      </c>
      <c r="D67" s="1"/>
      <c r="E67" s="1"/>
      <c r="F67" s="1"/>
      <c r="G67" s="1"/>
      <c r="H67" s="1"/>
      <c r="I67" s="1"/>
      <c r="J67" s="1"/>
      <c r="K67" s="1"/>
      <c r="L67" s="1"/>
      <c r="M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x14ac:dyDescent="0.2">
      <c r="A68" s="3">
        <v>1.125</v>
      </c>
      <c r="B68" s="3"/>
      <c r="C68" s="3">
        <f t="shared" si="2"/>
        <v>2.3693538885790417</v>
      </c>
      <c r="D68" s="1"/>
      <c r="E68" s="1"/>
      <c r="F68" s="1"/>
      <c r="G68" s="1"/>
      <c r="H68" s="1"/>
      <c r="I68" s="1"/>
      <c r="J68" s="1"/>
      <c r="K68" s="1"/>
      <c r="L68" s="1"/>
      <c r="M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x14ac:dyDescent="0.2">
      <c r="A69" s="3">
        <v>1.1499999999999999</v>
      </c>
      <c r="B69" s="3"/>
      <c r="C69" s="3">
        <f t="shared" si="2"/>
        <v>2.363808329729471</v>
      </c>
      <c r="D69" s="1"/>
      <c r="E69" s="1"/>
      <c r="F69" s="1"/>
      <c r="G69" s="1"/>
      <c r="H69" s="1"/>
      <c r="I69" s="1"/>
      <c r="J69" s="1"/>
      <c r="K69" s="1"/>
      <c r="L69" s="1"/>
      <c r="M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x14ac:dyDescent="0.2">
      <c r="A70" s="3">
        <v>1.1749999999999998</v>
      </c>
      <c r="B70" s="3"/>
      <c r="C70" s="3">
        <f t="shared" si="2"/>
        <v>2.3582627724118037</v>
      </c>
      <c r="D70" s="1"/>
      <c r="E70" s="1"/>
      <c r="F70" s="1"/>
      <c r="G70" s="1"/>
      <c r="H70" s="1"/>
      <c r="I70" s="1"/>
      <c r="J70" s="1"/>
      <c r="K70" s="1"/>
      <c r="L70" s="1"/>
      <c r="M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x14ac:dyDescent="0.2">
      <c r="A71" s="3">
        <v>1.1999999999999997</v>
      </c>
      <c r="B71" s="3"/>
      <c r="C71" s="3">
        <f t="shared" si="2"/>
        <v>2.3527172159793563</v>
      </c>
      <c r="D71" s="1"/>
      <c r="E71" s="1"/>
      <c r="F71" s="1"/>
      <c r="G71" s="1"/>
      <c r="H71" s="1"/>
      <c r="I71" s="1"/>
      <c r="J71" s="1"/>
      <c r="K71" s="1"/>
      <c r="L71" s="1"/>
      <c r="M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x14ac:dyDescent="0.2">
      <c r="A72" s="3">
        <v>1.2249999999999996</v>
      </c>
      <c r="B72" s="3"/>
      <c r="C72" s="3">
        <f t="shared" si="2"/>
        <v>2.3471716600584394</v>
      </c>
      <c r="D72" s="1"/>
      <c r="E72" s="1"/>
      <c r="F72" s="1"/>
      <c r="G72" s="1"/>
      <c r="H72" s="1"/>
      <c r="I72" s="1"/>
      <c r="J72" s="1"/>
      <c r="K72" s="1"/>
      <c r="L72" s="1"/>
      <c r="M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x14ac:dyDescent="0.2">
      <c r="A73" s="3">
        <v>1.2499999999999996</v>
      </c>
      <c r="B73" s="3"/>
      <c r="C73" s="3">
        <f t="shared" si="2"/>
        <v>2.3416261044331139</v>
      </c>
      <c r="D73" s="1"/>
      <c r="E73" s="1"/>
      <c r="F73" s="1"/>
      <c r="G73" s="1"/>
      <c r="H73" s="1"/>
      <c r="I73" s="1"/>
      <c r="J73" s="1"/>
      <c r="K73" s="1"/>
      <c r="L73" s="1"/>
      <c r="M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x14ac:dyDescent="0.2">
      <c r="A74" s="3">
        <v>1.2749999999999995</v>
      </c>
      <c r="B74" s="3"/>
      <c r="C74" s="3">
        <f t="shared" si="2"/>
        <v>2.3360805489785976</v>
      </c>
      <c r="D74" s="1"/>
      <c r="E74" s="1"/>
      <c r="F74" s="1"/>
      <c r="G74" s="1"/>
      <c r="H74" s="1"/>
      <c r="I74" s="1"/>
      <c r="J74" s="1"/>
      <c r="K74" s="1"/>
      <c r="L74" s="1"/>
      <c r="M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x14ac:dyDescent="0.2">
      <c r="A75" s="3">
        <v>1.2999999999999994</v>
      </c>
      <c r="B75" s="3"/>
      <c r="C75" s="3">
        <f t="shared" si="2"/>
        <v>2.3305349936227846</v>
      </c>
      <c r="D75" s="1"/>
      <c r="E75" s="1"/>
      <c r="F75" s="1"/>
      <c r="G75" s="1"/>
      <c r="H75" s="1"/>
      <c r="I75" s="1"/>
      <c r="J75" s="1"/>
      <c r="K75" s="1"/>
      <c r="L75" s="1"/>
      <c r="M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x14ac:dyDescent="0.2">
      <c r="A76" s="3">
        <v>1.3249999999999993</v>
      </c>
      <c r="B76" s="3"/>
      <c r="C76" s="3">
        <f t="shared" si="2"/>
        <v>2.3249894383240082</v>
      </c>
      <c r="D76" s="1"/>
      <c r="E76" s="1"/>
      <c r="F76" s="1"/>
      <c r="G76" s="1"/>
      <c r="H76" s="1"/>
      <c r="I76" s="1"/>
      <c r="J76" s="1"/>
      <c r="K76" s="1"/>
      <c r="L76" s="1"/>
      <c r="M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x14ac:dyDescent="0.2">
      <c r="A77" s="3">
        <v>1.3499999999999992</v>
      </c>
      <c r="B77" s="3"/>
      <c r="C77" s="3">
        <f t="shared" si="2"/>
        <v>2.3194438830581907</v>
      </c>
      <c r="D77" s="1"/>
      <c r="E77" s="1"/>
      <c r="F77" s="1"/>
      <c r="G77" s="1"/>
      <c r="H77" s="1"/>
      <c r="I77" s="1"/>
      <c r="J77" s="1"/>
      <c r="K77" s="1"/>
      <c r="L77" s="1"/>
      <c r="M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x14ac:dyDescent="0.2">
      <c r="A78" s="3">
        <v>1.3749999999999991</v>
      </c>
      <c r="B78" s="3"/>
      <c r="C78" s="3">
        <f t="shared" si="2"/>
        <v>2.3138983278114185</v>
      </c>
      <c r="D78" s="1"/>
      <c r="E78" s="1"/>
      <c r="F78" s="1"/>
      <c r="G78" s="1"/>
      <c r="H78" s="1"/>
      <c r="I78" s="1"/>
      <c r="J78" s="1"/>
      <c r="K78" s="1"/>
      <c r="L78" s="1"/>
      <c r="M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x14ac:dyDescent="0.2">
      <c r="A79" s="3">
        <v>1.399999999999999</v>
      </c>
      <c r="B79" s="3"/>
      <c r="C79" s="3">
        <f t="shared" si="2"/>
        <v>2.3083527725756521</v>
      </c>
      <c r="D79" s="1"/>
      <c r="E79" s="1"/>
      <c r="F79" s="1"/>
      <c r="G79" s="1"/>
      <c r="H79" s="1"/>
      <c r="I79" s="1"/>
      <c r="J79" s="1"/>
      <c r="K79" s="1"/>
      <c r="L79" s="1"/>
      <c r="M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x14ac:dyDescent="0.2">
      <c r="A80" s="3">
        <v>1.4249999999999989</v>
      </c>
      <c r="B80" s="3"/>
      <c r="C80" s="3">
        <f t="shared" si="2"/>
        <v>2.3028072173462451</v>
      </c>
      <c r="D80" s="1"/>
      <c r="E80" s="1"/>
      <c r="F80" s="1"/>
      <c r="G80" s="1"/>
      <c r="H80" s="1"/>
      <c r="I80" s="1"/>
      <c r="J80" s="1"/>
      <c r="K80" s="1"/>
      <c r="L80" s="1"/>
      <c r="M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x14ac:dyDescent="0.2">
      <c r="A81" s="3">
        <v>1.4499999999999988</v>
      </c>
      <c r="B81" s="3"/>
      <c r="C81" s="3">
        <f t="shared" si="2"/>
        <v>2.2972616621205133</v>
      </c>
      <c r="D81" s="1"/>
      <c r="E81" s="1"/>
      <c r="F81" s="1"/>
      <c r="G81" s="1"/>
      <c r="H81" s="1"/>
      <c r="I81" s="1"/>
      <c r="J81" s="1"/>
      <c r="K81" s="1"/>
      <c r="L81" s="1"/>
      <c r="M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 spans="1:34" x14ac:dyDescent="0.2">
      <c r="A82" s="3">
        <v>1.4749999999999988</v>
      </c>
      <c r="B82" s="3"/>
      <c r="C82" s="3">
        <f t="shared" si="2"/>
        <v>2.2917161068969047</v>
      </c>
      <c r="D82" s="1"/>
      <c r="E82" s="1"/>
      <c r="F82" s="1"/>
      <c r="G82" s="1"/>
      <c r="H82" s="1"/>
      <c r="I82" s="1"/>
      <c r="J82" s="1"/>
      <c r="K82" s="1"/>
      <c r="L82" s="1"/>
      <c r="M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 spans="1:34" x14ac:dyDescent="0.2">
      <c r="A83" s="3">
        <v>1.4999999999999987</v>
      </c>
      <c r="B83" s="3"/>
      <c r="C83" s="3">
        <f t="shared" si="2"/>
        <v>2.2861705516745237</v>
      </c>
      <c r="D83" s="1"/>
      <c r="E83" s="1"/>
      <c r="F83" s="1"/>
      <c r="G83" s="1"/>
      <c r="H83" s="1"/>
      <c r="I83" s="1"/>
      <c r="J83" s="1"/>
      <c r="K83" s="1"/>
      <c r="L83" s="1"/>
      <c r="M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 spans="1:34" x14ac:dyDescent="0.2">
      <c r="A84" s="3">
        <v>1.5249999999999986</v>
      </c>
      <c r="B84" s="3"/>
      <c r="C84" s="3">
        <f t="shared" si="2"/>
        <v>2.2806249964528518</v>
      </c>
      <c r="D84" s="1"/>
      <c r="E84" s="1"/>
      <c r="F84" s="1"/>
      <c r="G84" s="1"/>
      <c r="H84" s="1"/>
      <c r="I84" s="1"/>
      <c r="J84" s="1"/>
      <c r="K84" s="1"/>
      <c r="L84" s="1"/>
      <c r="M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 spans="1:34" x14ac:dyDescent="0.2">
      <c r="A85" s="3">
        <v>1.5499999999999985</v>
      </c>
      <c r="B85" s="3"/>
      <c r="C85" s="3">
        <f t="shared" si="2"/>
        <v>2.2750794412315893</v>
      </c>
      <c r="D85" s="1"/>
      <c r="E85" s="1"/>
      <c r="F85" s="1"/>
      <c r="G85" s="1"/>
      <c r="H85" s="1"/>
      <c r="I85" s="1"/>
      <c r="J85" s="1"/>
      <c r="K85" s="1"/>
      <c r="L85" s="1"/>
      <c r="M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 spans="1:34" x14ac:dyDescent="0.2">
      <c r="A86" s="3">
        <v>1.5749999999999984</v>
      </c>
      <c r="B86" s="3"/>
      <c r="C86" s="3">
        <f t="shared" si="2"/>
        <v>2.2695338860105636</v>
      </c>
      <c r="D86" s="1"/>
      <c r="E86" s="1"/>
      <c r="F86" s="1"/>
      <c r="G86" s="1"/>
      <c r="H86" s="1"/>
      <c r="I86" s="1"/>
      <c r="J86" s="1"/>
      <c r="K86" s="1"/>
      <c r="L86" s="1"/>
      <c r="M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 spans="1:34" x14ac:dyDescent="0.2">
      <c r="A87" s="3">
        <v>1.5999999999999983</v>
      </c>
      <c r="B87" s="3"/>
      <c r="C87" s="3">
        <f t="shared" si="2"/>
        <v>2.2639883307896751</v>
      </c>
      <c r="D87" s="1"/>
      <c r="E87" s="1"/>
      <c r="F87" s="1"/>
      <c r="G87" s="1"/>
      <c r="H87" s="1"/>
      <c r="I87" s="1"/>
      <c r="J87" s="1"/>
      <c r="K87" s="1"/>
      <c r="L87" s="1"/>
      <c r="M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 spans="1:34" x14ac:dyDescent="0.2">
      <c r="A88" s="3">
        <v>1.6249999999999982</v>
      </c>
      <c r="B88" s="3"/>
      <c r="C88" s="3">
        <f t="shared" ref="C88:C123" si="3">$G$5+LOG10($G$2*EXP(-$G$3*A88)+(1-$G$2)*EXP(-$G$4*A88))</f>
        <v>2.2584427755688656</v>
      </c>
      <c r="D88" s="1"/>
      <c r="E88" s="1"/>
      <c r="F88" s="1"/>
      <c r="G88" s="1"/>
      <c r="H88" s="1"/>
      <c r="I88" s="1"/>
      <c r="J88" s="1"/>
      <c r="K88" s="1"/>
      <c r="L88" s="1"/>
      <c r="M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 spans="1:34" x14ac:dyDescent="0.2">
      <c r="A89" s="3">
        <v>1.6499999999999981</v>
      </c>
      <c r="B89" s="3"/>
      <c r="C89" s="3">
        <f t="shared" si="3"/>
        <v>2.2528972203481015</v>
      </c>
      <c r="D89" s="1"/>
      <c r="E89" s="1"/>
      <c r="F89" s="1"/>
      <c r="G89" s="1"/>
      <c r="H89" s="1"/>
      <c r="I89" s="1"/>
      <c r="J89" s="1"/>
      <c r="K89" s="1"/>
      <c r="L89" s="1"/>
      <c r="M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 spans="1:34" x14ac:dyDescent="0.2">
      <c r="A90" s="3">
        <v>1.674999999999998</v>
      </c>
      <c r="B90" s="3"/>
      <c r="C90" s="3">
        <f t="shared" si="3"/>
        <v>2.247351665127364</v>
      </c>
      <c r="D90" s="1"/>
      <c r="E90" s="1"/>
      <c r="F90" s="1"/>
      <c r="G90" s="1"/>
      <c r="H90" s="1"/>
      <c r="I90" s="1"/>
      <c r="J90" s="1"/>
      <c r="K90" s="1"/>
      <c r="L90" s="1"/>
      <c r="M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 spans="1:34" x14ac:dyDescent="0.2">
      <c r="A91" s="3">
        <v>1.699999999999998</v>
      </c>
      <c r="B91" s="3"/>
      <c r="C91" s="3">
        <f t="shared" si="3"/>
        <v>2.2418061099066415</v>
      </c>
      <c r="D91" s="1"/>
      <c r="E91" s="1"/>
      <c r="F91" s="1"/>
      <c r="G91" s="1"/>
      <c r="H91" s="1"/>
      <c r="I91" s="1"/>
      <c r="J91" s="1"/>
      <c r="K91" s="1"/>
      <c r="L91" s="1"/>
      <c r="M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x14ac:dyDescent="0.2">
      <c r="A92" s="3">
        <v>1.7249999999999979</v>
      </c>
      <c r="B92" s="3"/>
      <c r="C92" s="3">
        <f t="shared" si="3"/>
        <v>2.2362605546859284</v>
      </c>
      <c r="D92" s="1"/>
      <c r="E92" s="1"/>
      <c r="F92" s="1"/>
      <c r="G92" s="1"/>
      <c r="H92" s="1"/>
      <c r="I92" s="1"/>
      <c r="J92" s="1"/>
      <c r="K92" s="1"/>
      <c r="L92" s="1"/>
      <c r="M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x14ac:dyDescent="0.2">
      <c r="A93" s="3">
        <v>1.7499999999999978</v>
      </c>
      <c r="B93" s="3"/>
      <c r="C93" s="3">
        <f t="shared" si="3"/>
        <v>2.2307149994652198</v>
      </c>
      <c r="D93" s="1"/>
      <c r="E93" s="1"/>
      <c r="F93" s="1"/>
      <c r="G93" s="1"/>
      <c r="H93" s="1"/>
      <c r="I93" s="1"/>
      <c r="J93" s="1"/>
      <c r="K93" s="1"/>
      <c r="L93" s="1"/>
      <c r="M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x14ac:dyDescent="0.2">
      <c r="A94" s="3">
        <v>1.7749999999999977</v>
      </c>
      <c r="B94" s="3"/>
      <c r="C94" s="3">
        <f t="shared" si="3"/>
        <v>2.2251694442445147</v>
      </c>
      <c r="D94" s="1"/>
      <c r="E94" s="1"/>
      <c r="F94" s="1"/>
      <c r="G94" s="1"/>
      <c r="H94" s="1"/>
      <c r="I94" s="1"/>
      <c r="J94" s="1"/>
      <c r="K94" s="1"/>
      <c r="L94" s="1"/>
      <c r="M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x14ac:dyDescent="0.2">
      <c r="A95" s="3">
        <v>1.7999999999999976</v>
      </c>
      <c r="B95" s="3"/>
      <c r="C95" s="3">
        <f t="shared" si="3"/>
        <v>2.2196238890238109</v>
      </c>
      <c r="D95" s="1"/>
      <c r="E95" s="1"/>
      <c r="F95" s="1"/>
      <c r="G95" s="1"/>
      <c r="H95" s="1"/>
      <c r="I95" s="1"/>
      <c r="J95" s="1"/>
      <c r="K95" s="1"/>
      <c r="L95" s="1"/>
      <c r="M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x14ac:dyDescent="0.2">
      <c r="A96" s="3">
        <v>1.8249999999999975</v>
      </c>
      <c r="B96" s="3"/>
      <c r="C96" s="3">
        <f t="shared" si="3"/>
        <v>2.214078333803108</v>
      </c>
      <c r="D96" s="1"/>
      <c r="E96" s="1"/>
      <c r="F96" s="1"/>
      <c r="G96" s="1"/>
      <c r="H96" s="1"/>
      <c r="I96" s="1"/>
      <c r="J96" s="1"/>
      <c r="K96" s="1"/>
      <c r="L96" s="1"/>
      <c r="M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x14ac:dyDescent="0.2">
      <c r="A97" s="3">
        <v>1.8499999999999974</v>
      </c>
      <c r="B97" s="3"/>
      <c r="C97" s="3">
        <f t="shared" si="3"/>
        <v>2.208532778582406</v>
      </c>
      <c r="D97" s="1"/>
      <c r="E97" s="1"/>
      <c r="F97" s="1"/>
      <c r="G97" s="1"/>
      <c r="H97" s="1"/>
      <c r="I97" s="1"/>
      <c r="J97" s="1"/>
      <c r="K97" s="1"/>
      <c r="L97" s="1"/>
      <c r="M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x14ac:dyDescent="0.2">
      <c r="A98" s="3">
        <v>1.8749999999999973</v>
      </c>
      <c r="B98" s="3"/>
      <c r="C98" s="3">
        <f t="shared" si="3"/>
        <v>2.2029872233617041</v>
      </c>
      <c r="D98" s="1"/>
      <c r="E98" s="1"/>
      <c r="F98" s="1"/>
      <c r="G98" s="1"/>
      <c r="H98" s="1"/>
      <c r="I98" s="1"/>
      <c r="J98" s="1"/>
      <c r="K98" s="1"/>
      <c r="L98" s="1"/>
      <c r="M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x14ac:dyDescent="0.2">
      <c r="A99" s="3">
        <v>1.8999999999999972</v>
      </c>
      <c r="B99" s="3"/>
      <c r="C99" s="3">
        <f t="shared" si="3"/>
        <v>2.1974416681410025</v>
      </c>
      <c r="D99" s="1"/>
      <c r="E99" s="1"/>
      <c r="F99" s="1"/>
      <c r="G99" s="1"/>
      <c r="H99" s="1"/>
      <c r="I99" s="1"/>
      <c r="J99" s="1"/>
      <c r="K99" s="1"/>
      <c r="L99" s="1"/>
      <c r="M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x14ac:dyDescent="0.2">
      <c r="A100" s="3">
        <v>1.9249999999999972</v>
      </c>
      <c r="B100" s="3"/>
      <c r="C100" s="3">
        <f t="shared" si="3"/>
        <v>2.191896112920301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x14ac:dyDescent="0.2">
      <c r="A101" s="3">
        <v>1.9499999999999971</v>
      </c>
      <c r="B101" s="3"/>
      <c r="C101" s="3">
        <f t="shared" si="3"/>
        <v>2.1863505576995994</v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x14ac:dyDescent="0.2">
      <c r="A102" s="3">
        <v>1.974999999999997</v>
      </c>
      <c r="B102" s="3"/>
      <c r="C102" s="3">
        <f t="shared" si="3"/>
        <v>2.1808050024788979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x14ac:dyDescent="0.2">
      <c r="A103" s="3">
        <v>1.9999999999999969</v>
      </c>
      <c r="B103" s="3"/>
      <c r="C103" s="3">
        <f t="shared" si="3"/>
        <v>2.1752594472581968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x14ac:dyDescent="0.2">
      <c r="A104" s="3">
        <v>2.0249999999999968</v>
      </c>
      <c r="B104" s="3"/>
      <c r="C104" s="3">
        <f t="shared" si="3"/>
        <v>2.1697138920374952</v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x14ac:dyDescent="0.2">
      <c r="A105" s="3">
        <v>2.0499999999999967</v>
      </c>
      <c r="B105" s="3"/>
      <c r="C105" s="3">
        <f t="shared" si="3"/>
        <v>2.1641683368167937</v>
      </c>
      <c r="D105" s="1"/>
      <c r="E105" s="1"/>
      <c r="F105" s="1"/>
      <c r="G105" s="1"/>
      <c r="H105" s="1"/>
      <c r="I105" s="1"/>
      <c r="J105" s="1"/>
      <c r="K105" s="1"/>
      <c r="L105" s="1"/>
      <c r="M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x14ac:dyDescent="0.2">
      <c r="A106" s="3">
        <v>2.0749999999999966</v>
      </c>
      <c r="B106" s="3"/>
      <c r="C106" s="3">
        <f t="shared" si="3"/>
        <v>2.1586227815960926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x14ac:dyDescent="0.2">
      <c r="A107" s="3">
        <v>2.0999999999999965</v>
      </c>
      <c r="B107" s="3"/>
      <c r="C107" s="3">
        <f t="shared" si="3"/>
        <v>2.153077226375391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x14ac:dyDescent="0.2">
      <c r="A108" s="3">
        <v>2.1249999999999964</v>
      </c>
      <c r="B108" s="3"/>
      <c r="C108" s="3">
        <f t="shared" si="3"/>
        <v>2.1475316711546895</v>
      </c>
      <c r="D108" s="1"/>
      <c r="E108" s="1"/>
      <c r="F108" s="1"/>
      <c r="G108" s="1"/>
      <c r="H108" s="1"/>
      <c r="I108" s="1"/>
      <c r="J108" s="1"/>
      <c r="K108" s="1"/>
      <c r="L108" s="1"/>
      <c r="M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x14ac:dyDescent="0.2">
      <c r="A109" s="3">
        <v>2.1499999999999964</v>
      </c>
      <c r="B109" s="3"/>
      <c r="C109" s="3">
        <f t="shared" si="3"/>
        <v>2.1419861159339879</v>
      </c>
      <c r="D109" s="1"/>
      <c r="E109" s="1"/>
      <c r="F109" s="1"/>
      <c r="G109" s="1"/>
      <c r="H109" s="1"/>
      <c r="I109" s="1"/>
      <c r="J109" s="1"/>
      <c r="K109" s="1"/>
      <c r="L109" s="1"/>
      <c r="M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x14ac:dyDescent="0.2">
      <c r="A110" s="3">
        <v>2.1749999999999963</v>
      </c>
      <c r="B110" s="3"/>
      <c r="C110" s="3">
        <f t="shared" si="3"/>
        <v>2.1364405607132868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x14ac:dyDescent="0.2">
      <c r="A111" s="3">
        <v>2.1999999999999962</v>
      </c>
      <c r="B111" s="3"/>
      <c r="C111" s="3">
        <f t="shared" si="3"/>
        <v>2.1308950054925853</v>
      </c>
      <c r="D111" s="1"/>
      <c r="E111" s="1"/>
      <c r="F111" s="1"/>
      <c r="G111" s="1"/>
      <c r="H111" s="1"/>
      <c r="I111" s="1"/>
      <c r="J111" s="1"/>
      <c r="K111" s="1"/>
      <c r="L111" s="1"/>
      <c r="M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x14ac:dyDescent="0.2">
      <c r="A112" s="3">
        <v>2.2249999999999961</v>
      </c>
      <c r="B112" s="3"/>
      <c r="C112" s="3">
        <f t="shared" si="3"/>
        <v>2.1253494502718842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x14ac:dyDescent="0.2">
      <c r="A113" s="3">
        <v>2.249999999999996</v>
      </c>
      <c r="B113" s="3"/>
      <c r="C113" s="3">
        <f t="shared" si="3"/>
        <v>2.1198038950511826</v>
      </c>
      <c r="D113" s="1"/>
      <c r="E113" s="1"/>
      <c r="F113" s="1"/>
      <c r="G113" s="1"/>
      <c r="H113" s="1"/>
      <c r="I113" s="1"/>
      <c r="J113" s="1"/>
      <c r="K113" s="1"/>
      <c r="L113" s="1"/>
      <c r="M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x14ac:dyDescent="0.2">
      <c r="A114" s="3">
        <v>2.2749999999999959</v>
      </c>
      <c r="B114" s="3"/>
      <c r="C114" s="3">
        <f t="shared" si="3"/>
        <v>2.1142583398304811</v>
      </c>
      <c r="D114" s="1"/>
      <c r="E114" s="1"/>
      <c r="F114" s="1"/>
      <c r="G114" s="1"/>
      <c r="H114" s="1"/>
      <c r="I114" s="1"/>
      <c r="J114" s="1"/>
      <c r="K114" s="1"/>
      <c r="L114" s="1"/>
      <c r="M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 x14ac:dyDescent="0.2">
      <c r="A115" s="3">
        <v>2.2999999999999958</v>
      </c>
      <c r="B115" s="3"/>
      <c r="C115" s="3">
        <f t="shared" si="3"/>
        <v>2.1087127846097795</v>
      </c>
      <c r="D115" s="1"/>
      <c r="E115" s="1"/>
      <c r="F115" s="1"/>
      <c r="G115" s="1"/>
      <c r="H115" s="1"/>
      <c r="I115" s="1"/>
      <c r="J115" s="1"/>
      <c r="K115" s="1"/>
      <c r="L115" s="1"/>
      <c r="M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x14ac:dyDescent="0.2">
      <c r="A116" s="3">
        <v>2.3249999999999957</v>
      </c>
      <c r="B116" s="3"/>
      <c r="C116" s="3">
        <f t="shared" si="3"/>
        <v>2.1031672293890784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x14ac:dyDescent="0.2">
      <c r="A117" s="3">
        <v>2.3499999999999956</v>
      </c>
      <c r="B117" s="3"/>
      <c r="C117" s="3">
        <f t="shared" si="3"/>
        <v>2.0976216741683769</v>
      </c>
      <c r="D117" s="1"/>
      <c r="E117" s="1"/>
      <c r="F117" s="1"/>
      <c r="G117" s="1"/>
      <c r="H117" s="1"/>
      <c r="I117" s="1"/>
      <c r="J117" s="1"/>
      <c r="K117" s="1"/>
      <c r="L117" s="1"/>
      <c r="M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x14ac:dyDescent="0.2">
      <c r="A118" s="3">
        <v>2.3749999999999956</v>
      </c>
      <c r="B118" s="3"/>
      <c r="C118" s="3">
        <f t="shared" si="3"/>
        <v>2.0920761189476758</v>
      </c>
      <c r="D118" s="1"/>
      <c r="E118" s="1"/>
      <c r="F118" s="1"/>
      <c r="G118" s="1"/>
      <c r="H118" s="1"/>
      <c r="I118" s="1"/>
      <c r="J118" s="1"/>
      <c r="K118" s="1"/>
      <c r="L118" s="1"/>
      <c r="M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x14ac:dyDescent="0.2">
      <c r="A119" s="3">
        <v>2.3999999999999955</v>
      </c>
      <c r="B119" s="3"/>
      <c r="C119" s="3">
        <f t="shared" si="3"/>
        <v>2.0865305637269742</v>
      </c>
      <c r="D119" s="1"/>
      <c r="E119" s="1"/>
      <c r="F119" s="1"/>
      <c r="G119" s="1"/>
      <c r="H119" s="1"/>
      <c r="I119" s="1"/>
      <c r="J119" s="1"/>
      <c r="K119" s="1"/>
      <c r="L119" s="1"/>
      <c r="M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x14ac:dyDescent="0.2">
      <c r="A120" s="3">
        <v>2.4249999999999954</v>
      </c>
      <c r="B120" s="3"/>
      <c r="C120" s="3">
        <f t="shared" si="3"/>
        <v>2.0809850085062727</v>
      </c>
      <c r="D120" s="1"/>
      <c r="E120" s="1"/>
      <c r="F120" s="1"/>
      <c r="G120" s="1"/>
      <c r="H120" s="1"/>
      <c r="I120" s="1"/>
      <c r="J120" s="1"/>
      <c r="K120" s="1"/>
      <c r="L120" s="1"/>
      <c r="M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x14ac:dyDescent="0.2">
      <c r="A121" s="3">
        <v>2.4499999999999953</v>
      </c>
      <c r="B121" s="3"/>
      <c r="C121" s="3">
        <f t="shared" si="3"/>
        <v>2.0754394532855716</v>
      </c>
      <c r="D121" s="1"/>
      <c r="E121" s="1"/>
      <c r="F121" s="1"/>
      <c r="G121" s="1"/>
      <c r="H121" s="1"/>
      <c r="I121" s="1"/>
      <c r="J121" s="1"/>
      <c r="K121" s="1"/>
      <c r="L121" s="1"/>
      <c r="M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 spans="1:34" x14ac:dyDescent="0.2">
      <c r="A122" s="3">
        <v>2.4749999999999952</v>
      </c>
      <c r="B122" s="3"/>
      <c r="C122" s="3">
        <f t="shared" si="3"/>
        <v>2.06989389806487</v>
      </c>
      <c r="D122" s="1"/>
      <c r="E122" s="1"/>
      <c r="F122" s="1"/>
      <c r="G122" s="1"/>
      <c r="H122" s="1"/>
      <c r="I122" s="1"/>
      <c r="J122" s="1"/>
      <c r="K122" s="1"/>
      <c r="L122" s="1"/>
      <c r="M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 spans="1:34" x14ac:dyDescent="0.2">
      <c r="A123" s="3">
        <v>2.4999999999999951</v>
      </c>
      <c r="B123" s="3"/>
      <c r="C123" s="3">
        <f t="shared" si="3"/>
        <v>2.0643483428441685</v>
      </c>
      <c r="D123" s="1"/>
      <c r="E123" s="1"/>
      <c r="F123" s="1"/>
      <c r="G123" s="1"/>
      <c r="H123" s="1"/>
      <c r="I123" s="1"/>
      <c r="J123" s="1"/>
      <c r="K123" s="1"/>
      <c r="L123" s="1"/>
      <c r="M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 spans="1:34" x14ac:dyDescent="0.2">
      <c r="A124" s="3"/>
      <c r="B124" s="3"/>
      <c r="C124" s="3"/>
    </row>
    <row r="125" spans="1:34" x14ac:dyDescent="0.2">
      <c r="A125" s="3"/>
      <c r="B125" s="3"/>
      <c r="C125" s="3"/>
    </row>
    <row r="126" spans="1:34" x14ac:dyDescent="0.2">
      <c r="A126" s="3"/>
      <c r="B126" s="3"/>
      <c r="C126" s="3"/>
    </row>
    <row r="127" spans="1:34" x14ac:dyDescent="0.2">
      <c r="A127" s="3"/>
      <c r="B127" s="3"/>
      <c r="C127" s="3"/>
    </row>
    <row r="128" spans="1:34" x14ac:dyDescent="0.2">
      <c r="A128" s="3"/>
      <c r="B128" s="3"/>
      <c r="C128" s="3"/>
    </row>
    <row r="129" spans="1:3" x14ac:dyDescent="0.2">
      <c r="A129" s="3"/>
      <c r="B129" s="3"/>
      <c r="C129" s="3"/>
    </row>
    <row r="130" spans="1:3" x14ac:dyDescent="0.2">
      <c r="A130" s="3"/>
      <c r="B130" s="3"/>
      <c r="C130" s="3"/>
    </row>
    <row r="131" spans="1:3" x14ac:dyDescent="0.2">
      <c r="A131" s="3"/>
      <c r="B131" s="3"/>
      <c r="C131" s="3"/>
    </row>
    <row r="132" spans="1:3" x14ac:dyDescent="0.2">
      <c r="A132" s="3"/>
      <c r="B132" s="3"/>
      <c r="C132" s="3"/>
    </row>
    <row r="133" spans="1:3" x14ac:dyDescent="0.2">
      <c r="A133" s="3"/>
      <c r="B133" s="3"/>
      <c r="C133" s="3"/>
    </row>
    <row r="134" spans="1:3" x14ac:dyDescent="0.2">
      <c r="A134" s="3"/>
      <c r="B134" s="3"/>
      <c r="C134" s="3"/>
    </row>
    <row r="135" spans="1:3" x14ac:dyDescent="0.2">
      <c r="A135" s="3"/>
      <c r="B135" s="3"/>
      <c r="C135" s="3"/>
    </row>
    <row r="136" spans="1:3" x14ac:dyDescent="0.2">
      <c r="A136" s="3"/>
      <c r="B136" s="3"/>
      <c r="C136" s="3"/>
    </row>
    <row r="137" spans="1:3" x14ac:dyDescent="0.2">
      <c r="A137" s="3"/>
      <c r="B137" s="3"/>
      <c r="C137" s="3"/>
    </row>
    <row r="138" spans="1:3" x14ac:dyDescent="0.2">
      <c r="A138" s="3"/>
      <c r="B138" s="3"/>
      <c r="C138" s="3"/>
    </row>
    <row r="139" spans="1:3" x14ac:dyDescent="0.2">
      <c r="A139" s="3"/>
      <c r="B139" s="3"/>
      <c r="C139" s="3"/>
    </row>
    <row r="140" spans="1:3" x14ac:dyDescent="0.2">
      <c r="A140" s="3"/>
      <c r="B140" s="3"/>
      <c r="C140" s="3"/>
    </row>
    <row r="141" spans="1:3" x14ac:dyDescent="0.2">
      <c r="A141" s="3"/>
      <c r="B141" s="3"/>
      <c r="C141" s="3"/>
    </row>
    <row r="142" spans="1:3" x14ac:dyDescent="0.2">
      <c r="A142" s="3"/>
      <c r="B142" s="3"/>
      <c r="C142" s="3"/>
    </row>
    <row r="143" spans="1:3" x14ac:dyDescent="0.2">
      <c r="A143" s="3"/>
      <c r="B143" s="3"/>
      <c r="C143" s="3"/>
    </row>
    <row r="144" spans="1:3" x14ac:dyDescent="0.2">
      <c r="A144" s="3"/>
      <c r="B144" s="3"/>
      <c r="C144" s="3"/>
    </row>
    <row r="145" spans="1:3" x14ac:dyDescent="0.2">
      <c r="A145" s="3"/>
      <c r="B145" s="3"/>
      <c r="C145" s="3"/>
    </row>
    <row r="146" spans="1:3" x14ac:dyDescent="0.2">
      <c r="A146" s="3"/>
      <c r="B146" s="3"/>
      <c r="C146" s="3"/>
    </row>
    <row r="147" spans="1:3" x14ac:dyDescent="0.2">
      <c r="A147" s="3"/>
      <c r="B147" s="3"/>
      <c r="C147" s="3"/>
    </row>
    <row r="148" spans="1:3" x14ac:dyDescent="0.2">
      <c r="A148" s="3"/>
      <c r="B148" s="3"/>
      <c r="C148" s="3"/>
    </row>
    <row r="149" spans="1:3" x14ac:dyDescent="0.2">
      <c r="A149" s="3"/>
      <c r="B149" s="3"/>
      <c r="C149" s="3"/>
    </row>
    <row r="150" spans="1:3" x14ac:dyDescent="0.2">
      <c r="A150" s="3"/>
      <c r="B150" s="3"/>
      <c r="C150" s="3"/>
    </row>
    <row r="151" spans="1:3" x14ac:dyDescent="0.2">
      <c r="A151" s="3"/>
      <c r="B151" s="3"/>
      <c r="C151" s="3"/>
    </row>
    <row r="152" spans="1:3" x14ac:dyDescent="0.2">
      <c r="A152" s="3"/>
      <c r="B152" s="3"/>
      <c r="C152" s="3"/>
    </row>
    <row r="153" spans="1:3" x14ac:dyDescent="0.2">
      <c r="A153" s="3"/>
      <c r="B153" s="3"/>
      <c r="C153" s="3"/>
    </row>
    <row r="154" spans="1:3" x14ac:dyDescent="0.2">
      <c r="A154" s="3"/>
      <c r="B154" s="3"/>
      <c r="C154" s="3"/>
    </row>
    <row r="155" spans="1:3" x14ac:dyDescent="0.2">
      <c r="A155" s="3"/>
      <c r="B155" s="3"/>
      <c r="C155" s="3"/>
    </row>
    <row r="156" spans="1:3" x14ac:dyDescent="0.2">
      <c r="A156" s="3"/>
      <c r="B156" s="3"/>
      <c r="C156" s="3"/>
    </row>
    <row r="157" spans="1:3" x14ac:dyDescent="0.2">
      <c r="A157" s="3"/>
      <c r="B157" s="3"/>
      <c r="C157" s="3"/>
    </row>
    <row r="158" spans="1:3" x14ac:dyDescent="0.2">
      <c r="A158" s="3"/>
      <c r="B158" s="3"/>
      <c r="C158" s="3"/>
    </row>
    <row r="159" spans="1:3" x14ac:dyDescent="0.2">
      <c r="A159" s="3"/>
      <c r="B159" s="3"/>
      <c r="C159" s="3"/>
    </row>
    <row r="160" spans="1:3" x14ac:dyDescent="0.2">
      <c r="A160" s="3"/>
      <c r="B160" s="3"/>
      <c r="C160" s="3"/>
    </row>
    <row r="161" spans="1:3" x14ac:dyDescent="0.2">
      <c r="A161" s="3"/>
      <c r="B161" s="3"/>
      <c r="C161" s="3"/>
    </row>
    <row r="162" spans="1:3" x14ac:dyDescent="0.2">
      <c r="A162" s="3"/>
      <c r="B162" s="3"/>
      <c r="C162" s="3"/>
    </row>
    <row r="163" spans="1:3" x14ac:dyDescent="0.2">
      <c r="A163" s="3"/>
      <c r="B163" s="3"/>
      <c r="C163" s="3"/>
    </row>
    <row r="164" spans="1:3" x14ac:dyDescent="0.2">
      <c r="A164" s="3"/>
      <c r="B164" s="3"/>
      <c r="C164" s="3"/>
    </row>
    <row r="165" spans="1:3" x14ac:dyDescent="0.2">
      <c r="A165" s="3"/>
      <c r="B165" s="3"/>
      <c r="C165" s="3"/>
    </row>
    <row r="166" spans="1:3" x14ac:dyDescent="0.2">
      <c r="A166" s="3"/>
      <c r="B166" s="3"/>
      <c r="C166" s="3"/>
    </row>
    <row r="167" spans="1:3" x14ac:dyDescent="0.2">
      <c r="A167" s="3"/>
      <c r="B167" s="3"/>
      <c r="C167" s="3"/>
    </row>
    <row r="168" spans="1:3" x14ac:dyDescent="0.2">
      <c r="A168" s="3"/>
      <c r="B168" s="3"/>
      <c r="C168" s="3"/>
    </row>
    <row r="169" spans="1:3" x14ac:dyDescent="0.2">
      <c r="A169" s="3"/>
      <c r="B169" s="3"/>
      <c r="C169" s="3"/>
    </row>
    <row r="170" spans="1:3" x14ac:dyDescent="0.2">
      <c r="A170" s="3"/>
      <c r="B170" s="3"/>
      <c r="C170" s="3"/>
    </row>
    <row r="171" spans="1:3" x14ac:dyDescent="0.2">
      <c r="A171" s="3"/>
      <c r="B171" s="3"/>
      <c r="C171" s="3"/>
    </row>
    <row r="172" spans="1:3" x14ac:dyDescent="0.2">
      <c r="A172" s="3"/>
      <c r="B172" s="3"/>
      <c r="C172" s="3"/>
    </row>
    <row r="173" spans="1:3" x14ac:dyDescent="0.2">
      <c r="A173" s="3"/>
      <c r="B173" s="3"/>
      <c r="C173" s="3"/>
    </row>
    <row r="174" spans="1:3" x14ac:dyDescent="0.2">
      <c r="A174" s="3"/>
      <c r="B174" s="3"/>
      <c r="C174" s="3"/>
    </row>
    <row r="175" spans="1:3" x14ac:dyDescent="0.2">
      <c r="A175" s="3"/>
      <c r="B175" s="3"/>
      <c r="C175" s="3"/>
    </row>
    <row r="176" spans="1:3" x14ac:dyDescent="0.2">
      <c r="A176" s="3"/>
      <c r="B176" s="3"/>
      <c r="C176" s="3"/>
    </row>
    <row r="177" spans="1:3" x14ac:dyDescent="0.2">
      <c r="A177" s="3"/>
      <c r="B177" s="3"/>
      <c r="C177" s="3"/>
    </row>
    <row r="178" spans="1:3" x14ac:dyDescent="0.2">
      <c r="A178" s="3"/>
      <c r="B178" s="3"/>
      <c r="C178" s="3"/>
    </row>
    <row r="179" spans="1:3" x14ac:dyDescent="0.2">
      <c r="A179" s="3"/>
      <c r="B179" s="3"/>
      <c r="C179" s="3"/>
    </row>
    <row r="180" spans="1:3" x14ac:dyDescent="0.2">
      <c r="A180" s="3"/>
      <c r="B180" s="3"/>
      <c r="C180" s="3"/>
    </row>
    <row r="181" spans="1:3" x14ac:dyDescent="0.2">
      <c r="A181" s="3"/>
      <c r="B181" s="3"/>
      <c r="C181" s="3"/>
    </row>
    <row r="182" spans="1:3" x14ac:dyDescent="0.2">
      <c r="A182" s="3"/>
      <c r="B182" s="3"/>
      <c r="C182" s="3"/>
    </row>
    <row r="183" spans="1:3" x14ac:dyDescent="0.2">
      <c r="A183" s="3"/>
      <c r="B183" s="3"/>
      <c r="C183" s="3"/>
    </row>
    <row r="184" spans="1:3" x14ac:dyDescent="0.2">
      <c r="A184" s="3"/>
      <c r="B184" s="3"/>
      <c r="C184" s="3"/>
    </row>
    <row r="185" spans="1:3" x14ac:dyDescent="0.2">
      <c r="A185" s="3"/>
      <c r="B185" s="3"/>
      <c r="C185" s="3"/>
    </row>
    <row r="186" spans="1:3" x14ac:dyDescent="0.2">
      <c r="A186" s="3"/>
      <c r="B186" s="3"/>
      <c r="C186" s="3"/>
    </row>
    <row r="187" spans="1:3" x14ac:dyDescent="0.2">
      <c r="A187" s="3"/>
      <c r="B187" s="3"/>
      <c r="C187" s="3"/>
    </row>
    <row r="188" spans="1:3" x14ac:dyDescent="0.2">
      <c r="A188" s="3"/>
      <c r="B188" s="3"/>
      <c r="C188" s="3"/>
    </row>
    <row r="189" spans="1:3" x14ac:dyDescent="0.2">
      <c r="A189" s="3"/>
      <c r="B189" s="3"/>
      <c r="C189" s="3"/>
    </row>
    <row r="190" spans="1:3" x14ac:dyDescent="0.2">
      <c r="A190" s="3"/>
      <c r="B190" s="3"/>
      <c r="C190" s="3"/>
    </row>
    <row r="191" spans="1:3" x14ac:dyDescent="0.2">
      <c r="A191" s="3"/>
      <c r="B191" s="3"/>
      <c r="C191" s="3"/>
    </row>
    <row r="192" spans="1:3" x14ac:dyDescent="0.2">
      <c r="A192" s="3"/>
      <c r="B192" s="3"/>
      <c r="C192" s="3"/>
    </row>
    <row r="193" spans="1:3" x14ac:dyDescent="0.2">
      <c r="A193" s="3"/>
      <c r="B193" s="3"/>
      <c r="C193" s="3"/>
    </row>
    <row r="194" spans="1:3" x14ac:dyDescent="0.2">
      <c r="A194" s="3"/>
      <c r="B194" s="3"/>
      <c r="C194" s="3"/>
    </row>
    <row r="195" spans="1:3" x14ac:dyDescent="0.2">
      <c r="A195" s="3"/>
      <c r="B195" s="3"/>
      <c r="C195" s="3"/>
    </row>
    <row r="196" spans="1:3" x14ac:dyDescent="0.2">
      <c r="A196" s="3"/>
      <c r="B196" s="3"/>
      <c r="C196" s="3"/>
    </row>
    <row r="197" spans="1:3" x14ac:dyDescent="0.2">
      <c r="A197" s="3"/>
      <c r="B197" s="3"/>
      <c r="C197" s="3"/>
    </row>
    <row r="198" spans="1:3" x14ac:dyDescent="0.2">
      <c r="A198" s="3"/>
      <c r="B198" s="3"/>
      <c r="C198" s="3"/>
    </row>
    <row r="199" spans="1:3" x14ac:dyDescent="0.2">
      <c r="A199" s="3"/>
      <c r="B199" s="3"/>
      <c r="C199" s="3"/>
    </row>
    <row r="200" spans="1:3" x14ac:dyDescent="0.2">
      <c r="A200" s="3"/>
      <c r="B200" s="3"/>
      <c r="C200" s="3"/>
    </row>
    <row r="201" spans="1:3" x14ac:dyDescent="0.2">
      <c r="A201" s="3"/>
      <c r="B201" s="3"/>
      <c r="C201" s="3"/>
    </row>
    <row r="202" spans="1:3" x14ac:dyDescent="0.2">
      <c r="A202" s="3"/>
      <c r="B202" s="3"/>
      <c r="C202" s="3"/>
    </row>
    <row r="203" spans="1:3" x14ac:dyDescent="0.2">
      <c r="A203" s="3"/>
      <c r="B203" s="3"/>
      <c r="C203" s="3"/>
    </row>
    <row r="204" spans="1:3" x14ac:dyDescent="0.2">
      <c r="A204" s="3"/>
      <c r="B204" s="3"/>
      <c r="C204" s="3"/>
    </row>
    <row r="205" spans="1:3" x14ac:dyDescent="0.2">
      <c r="A205" s="3"/>
      <c r="B205" s="3"/>
      <c r="C205" s="3"/>
    </row>
    <row r="206" spans="1:3" x14ac:dyDescent="0.2">
      <c r="A206" s="3"/>
      <c r="B206" s="3"/>
      <c r="C206" s="3"/>
    </row>
    <row r="207" spans="1:3" x14ac:dyDescent="0.2">
      <c r="A207" s="3"/>
      <c r="B207" s="3"/>
      <c r="C207" s="3"/>
    </row>
    <row r="208" spans="1:3" x14ac:dyDescent="0.2">
      <c r="A208" s="3"/>
      <c r="B208" s="3"/>
      <c r="C208" s="3"/>
    </row>
    <row r="209" spans="1:3" x14ac:dyDescent="0.2">
      <c r="A209" s="3"/>
      <c r="B209" s="3"/>
      <c r="C209" s="3"/>
    </row>
    <row r="210" spans="1:3" x14ac:dyDescent="0.2">
      <c r="A210" s="3"/>
      <c r="B210" s="3"/>
      <c r="C210" s="3"/>
    </row>
    <row r="211" spans="1:3" x14ac:dyDescent="0.2">
      <c r="A211" s="3"/>
      <c r="B211" s="3"/>
      <c r="C211" s="3"/>
    </row>
    <row r="212" spans="1:3" x14ac:dyDescent="0.2">
      <c r="A212" s="3"/>
      <c r="B212" s="3"/>
      <c r="C212" s="3"/>
    </row>
    <row r="213" spans="1:3" x14ac:dyDescent="0.2">
      <c r="A213" s="3"/>
      <c r="B213" s="3"/>
      <c r="C213" s="3"/>
    </row>
    <row r="214" spans="1:3" x14ac:dyDescent="0.2">
      <c r="A214" s="3"/>
      <c r="B214" s="3"/>
      <c r="C214" s="3"/>
    </row>
    <row r="215" spans="1:3" x14ac:dyDescent="0.2">
      <c r="A215" s="3"/>
      <c r="B215" s="3"/>
      <c r="C215" s="3"/>
    </row>
    <row r="216" spans="1:3" x14ac:dyDescent="0.2">
      <c r="A216" s="3"/>
      <c r="B216" s="3"/>
      <c r="C216" s="3"/>
    </row>
    <row r="217" spans="1:3" x14ac:dyDescent="0.2">
      <c r="A217" s="3"/>
      <c r="B217" s="3"/>
      <c r="C217" s="3"/>
    </row>
    <row r="218" spans="1:3" x14ac:dyDescent="0.2">
      <c r="A218" s="3"/>
      <c r="B218" s="3"/>
      <c r="C218" s="3"/>
    </row>
    <row r="219" spans="1:3" x14ac:dyDescent="0.2">
      <c r="A219" s="3"/>
      <c r="B219" s="3"/>
      <c r="C219" s="3"/>
    </row>
    <row r="220" spans="1:3" x14ac:dyDescent="0.2">
      <c r="A220" s="3"/>
      <c r="B220" s="3"/>
      <c r="C220" s="3"/>
    </row>
    <row r="221" spans="1:3" x14ac:dyDescent="0.2">
      <c r="A221" s="3"/>
      <c r="B221" s="3"/>
      <c r="C221" s="3"/>
    </row>
    <row r="222" spans="1:3" x14ac:dyDescent="0.2">
      <c r="A222" s="3"/>
      <c r="B222" s="3"/>
      <c r="C222" s="3"/>
    </row>
    <row r="223" spans="1:3" x14ac:dyDescent="0.2">
      <c r="A223" s="3"/>
      <c r="B223" s="3"/>
      <c r="C223" s="3"/>
    </row>
    <row r="224" spans="1:3" x14ac:dyDescent="0.2">
      <c r="A224" s="3"/>
      <c r="B224" s="3"/>
      <c r="C224" s="3"/>
    </row>
    <row r="225" spans="1:3" x14ac:dyDescent="0.2">
      <c r="A225" s="3"/>
      <c r="B225" s="3"/>
      <c r="C225" s="3"/>
    </row>
    <row r="226" spans="1:3" x14ac:dyDescent="0.2">
      <c r="A226" s="3"/>
      <c r="B226" s="3"/>
      <c r="C226" s="3"/>
    </row>
    <row r="227" spans="1:3" x14ac:dyDescent="0.2">
      <c r="A227" s="3"/>
      <c r="B227" s="3"/>
      <c r="C227" s="3"/>
    </row>
    <row r="228" spans="1:3" x14ac:dyDescent="0.2">
      <c r="A228" s="3"/>
      <c r="B228" s="3"/>
      <c r="C228" s="3"/>
    </row>
    <row r="229" spans="1:3" x14ac:dyDescent="0.2">
      <c r="A229" s="3"/>
      <c r="B229" s="3"/>
      <c r="C229" s="3"/>
    </row>
    <row r="230" spans="1:3" x14ac:dyDescent="0.2">
      <c r="A230" s="3"/>
      <c r="B230" s="3"/>
      <c r="C230" s="3"/>
    </row>
    <row r="231" spans="1:3" x14ac:dyDescent="0.2">
      <c r="A231" s="3"/>
      <c r="B231" s="3"/>
      <c r="C231" s="3"/>
    </row>
    <row r="232" spans="1:3" x14ac:dyDescent="0.2">
      <c r="A232" s="3"/>
      <c r="B232" s="3"/>
      <c r="C232" s="3"/>
    </row>
    <row r="233" spans="1:3" x14ac:dyDescent="0.2">
      <c r="A233" s="3"/>
      <c r="B233" s="3"/>
      <c r="C233" s="3"/>
    </row>
    <row r="234" spans="1:3" x14ac:dyDescent="0.2">
      <c r="A234" s="3"/>
      <c r="B234" s="3"/>
      <c r="C234" s="3"/>
    </row>
    <row r="235" spans="1:3" x14ac:dyDescent="0.2">
      <c r="A235" s="3"/>
      <c r="B235" s="3"/>
      <c r="C235" s="3"/>
    </row>
    <row r="236" spans="1:3" x14ac:dyDescent="0.2">
      <c r="A236" s="3"/>
      <c r="B236" s="3"/>
      <c r="C236" s="3"/>
    </row>
    <row r="237" spans="1:3" x14ac:dyDescent="0.2">
      <c r="A237" s="3"/>
      <c r="B237" s="3"/>
      <c r="C237" s="3"/>
    </row>
    <row r="238" spans="1:3" x14ac:dyDescent="0.2">
      <c r="A238" s="3"/>
      <c r="B238" s="3"/>
      <c r="C238" s="3"/>
    </row>
    <row r="239" spans="1:3" x14ac:dyDescent="0.2">
      <c r="A239" s="3"/>
      <c r="B239" s="3"/>
      <c r="C239" s="3"/>
    </row>
    <row r="240" spans="1:3" x14ac:dyDescent="0.2">
      <c r="A240" s="3"/>
      <c r="B240" s="3"/>
      <c r="C240" s="3"/>
    </row>
    <row r="241" spans="1:3" x14ac:dyDescent="0.2">
      <c r="A241" s="3"/>
      <c r="B241" s="3"/>
      <c r="C241" s="3"/>
    </row>
    <row r="242" spans="1:3" x14ac:dyDescent="0.2">
      <c r="A242" s="3"/>
      <c r="B242" s="3"/>
      <c r="C242" s="3"/>
    </row>
    <row r="243" spans="1:3" x14ac:dyDescent="0.2">
      <c r="A243" s="3"/>
      <c r="B243" s="3"/>
      <c r="C243" s="3"/>
    </row>
    <row r="244" spans="1:3" x14ac:dyDescent="0.2">
      <c r="A244" s="3"/>
      <c r="B244" s="3"/>
      <c r="C244" s="3"/>
    </row>
    <row r="245" spans="1:3" x14ac:dyDescent="0.2">
      <c r="A245" s="3"/>
      <c r="B245" s="3"/>
      <c r="C245" s="3"/>
    </row>
    <row r="246" spans="1:3" x14ac:dyDescent="0.2">
      <c r="A246" s="3"/>
      <c r="B246" s="3"/>
      <c r="C246" s="3"/>
    </row>
    <row r="247" spans="1:3" x14ac:dyDescent="0.2">
      <c r="A247" s="3"/>
      <c r="B247" s="3"/>
      <c r="C247" s="3"/>
    </row>
    <row r="248" spans="1:3" x14ac:dyDescent="0.2">
      <c r="A248" s="3"/>
      <c r="B248" s="3"/>
      <c r="C248" s="3"/>
    </row>
    <row r="249" spans="1:3" x14ac:dyDescent="0.2">
      <c r="A249" s="3"/>
      <c r="B249" s="3"/>
      <c r="C249" s="3"/>
    </row>
    <row r="250" spans="1:3" x14ac:dyDescent="0.2">
      <c r="A250" s="3"/>
      <c r="B250" s="3"/>
      <c r="C250" s="3"/>
    </row>
    <row r="251" spans="1:3" x14ac:dyDescent="0.2">
      <c r="A251" s="3"/>
      <c r="B251" s="3"/>
      <c r="C251" s="3"/>
    </row>
    <row r="252" spans="1:3" x14ac:dyDescent="0.2">
      <c r="A252" s="3"/>
      <c r="B252" s="3"/>
      <c r="C252" s="3"/>
    </row>
    <row r="253" spans="1:3" x14ac:dyDescent="0.2">
      <c r="A253" s="3"/>
      <c r="B253" s="3"/>
      <c r="C253" s="3"/>
    </row>
    <row r="254" spans="1:3" x14ac:dyDescent="0.2">
      <c r="A254" s="3"/>
      <c r="B254" s="3"/>
      <c r="C254" s="3"/>
    </row>
    <row r="255" spans="1:3" x14ac:dyDescent="0.2">
      <c r="A255" s="3"/>
      <c r="B255" s="3"/>
      <c r="C255" s="3"/>
    </row>
    <row r="256" spans="1:3" x14ac:dyDescent="0.2">
      <c r="A256" s="3"/>
      <c r="B256" s="3"/>
      <c r="C256" s="3"/>
    </row>
    <row r="257" spans="1:3" x14ac:dyDescent="0.2">
      <c r="A257" s="3"/>
      <c r="B257" s="3"/>
      <c r="C257" s="3"/>
    </row>
    <row r="258" spans="1:3" x14ac:dyDescent="0.2">
      <c r="A258" s="3"/>
      <c r="B258" s="3"/>
      <c r="C258" s="3"/>
    </row>
    <row r="259" spans="1:3" x14ac:dyDescent="0.2">
      <c r="A259" s="3"/>
      <c r="B259" s="3"/>
      <c r="C259" s="3"/>
    </row>
    <row r="260" spans="1:3" x14ac:dyDescent="0.2">
      <c r="A260" s="3"/>
      <c r="B260" s="3"/>
      <c r="C260" s="3"/>
    </row>
    <row r="261" spans="1:3" x14ac:dyDescent="0.2">
      <c r="A261" s="3"/>
      <c r="B261" s="3"/>
      <c r="C261" s="3"/>
    </row>
    <row r="262" spans="1:3" x14ac:dyDescent="0.2">
      <c r="A262" s="3"/>
      <c r="B262" s="3"/>
      <c r="C262" s="3"/>
    </row>
    <row r="263" spans="1:3" x14ac:dyDescent="0.2">
      <c r="A263" s="3"/>
      <c r="B263" s="3"/>
      <c r="C263" s="3"/>
    </row>
    <row r="264" spans="1:3" x14ac:dyDescent="0.2">
      <c r="A264" s="3"/>
      <c r="B264" s="3"/>
      <c r="C264" s="3"/>
    </row>
    <row r="265" spans="1:3" x14ac:dyDescent="0.2">
      <c r="A265" s="3"/>
      <c r="B265" s="3"/>
      <c r="C265" s="3"/>
    </row>
    <row r="266" spans="1:3" x14ac:dyDescent="0.2">
      <c r="A266" s="3"/>
      <c r="B266" s="3"/>
      <c r="C266" s="3"/>
    </row>
    <row r="267" spans="1:3" x14ac:dyDescent="0.2">
      <c r="A267" s="3"/>
      <c r="B267" s="3"/>
      <c r="C267" s="3"/>
    </row>
    <row r="268" spans="1:3" x14ac:dyDescent="0.2">
      <c r="A268" s="3"/>
      <c r="B268" s="3"/>
      <c r="C268" s="3"/>
    </row>
    <row r="269" spans="1:3" x14ac:dyDescent="0.2">
      <c r="A269" s="3"/>
      <c r="B269" s="3"/>
      <c r="C269" s="3"/>
    </row>
    <row r="270" spans="1:3" x14ac:dyDescent="0.2">
      <c r="A270" s="3"/>
      <c r="B270" s="3"/>
      <c r="C270" s="3"/>
    </row>
    <row r="271" spans="1:3" x14ac:dyDescent="0.2">
      <c r="A271" s="3"/>
      <c r="B271" s="3"/>
      <c r="C271" s="3"/>
    </row>
    <row r="272" spans="1:3" x14ac:dyDescent="0.2">
      <c r="A272" s="3"/>
      <c r="B272" s="3"/>
      <c r="C272" s="3"/>
    </row>
    <row r="273" spans="1:3" x14ac:dyDescent="0.2">
      <c r="A273" s="3"/>
      <c r="B273" s="3"/>
      <c r="C273" s="3"/>
    </row>
    <row r="274" spans="1:3" x14ac:dyDescent="0.2">
      <c r="A274" s="3"/>
      <c r="B274" s="3"/>
      <c r="C274" s="3"/>
    </row>
    <row r="275" spans="1:3" x14ac:dyDescent="0.2">
      <c r="A275" s="3"/>
      <c r="B275" s="3"/>
      <c r="C275" s="3"/>
    </row>
    <row r="276" spans="1:3" x14ac:dyDescent="0.2">
      <c r="A276" s="3"/>
      <c r="B276" s="3"/>
      <c r="C276" s="3"/>
    </row>
    <row r="277" spans="1:3" x14ac:dyDescent="0.2">
      <c r="A277" s="3"/>
      <c r="B277" s="3"/>
      <c r="C277" s="3"/>
    </row>
    <row r="278" spans="1:3" x14ac:dyDescent="0.2">
      <c r="A278" s="3"/>
      <c r="B278" s="3"/>
      <c r="C278" s="3"/>
    </row>
    <row r="279" spans="1:3" x14ac:dyDescent="0.2">
      <c r="A279" s="3"/>
      <c r="B279" s="3"/>
      <c r="C279" s="3"/>
    </row>
    <row r="280" spans="1:3" x14ac:dyDescent="0.2">
      <c r="A280" s="3"/>
      <c r="B280" s="3"/>
      <c r="C280" s="3"/>
    </row>
    <row r="281" spans="1:3" x14ac:dyDescent="0.2">
      <c r="A281" s="3"/>
      <c r="B281" s="3"/>
      <c r="C281" s="3"/>
    </row>
    <row r="282" spans="1:3" x14ac:dyDescent="0.2">
      <c r="A282" s="3"/>
      <c r="B282" s="3"/>
      <c r="C282" s="3"/>
    </row>
    <row r="283" spans="1:3" x14ac:dyDescent="0.2">
      <c r="A283" s="3"/>
      <c r="B283" s="3"/>
      <c r="C283" s="3"/>
    </row>
    <row r="284" spans="1:3" x14ac:dyDescent="0.2">
      <c r="A284" s="3"/>
      <c r="B284" s="3"/>
      <c r="C284" s="3"/>
    </row>
    <row r="285" spans="1:3" x14ac:dyDescent="0.2">
      <c r="A285" s="3"/>
      <c r="B285" s="3"/>
      <c r="C285" s="3"/>
    </row>
    <row r="286" spans="1:3" x14ac:dyDescent="0.2">
      <c r="A286" s="3"/>
      <c r="B286" s="3"/>
      <c r="C286" s="3"/>
    </row>
    <row r="287" spans="1:3" x14ac:dyDescent="0.2">
      <c r="A287" s="3"/>
      <c r="B287" s="3"/>
      <c r="C287" s="3"/>
    </row>
    <row r="288" spans="1:3" x14ac:dyDescent="0.2">
      <c r="A288" s="3"/>
      <c r="B288" s="3"/>
      <c r="C288" s="3"/>
    </row>
    <row r="289" spans="1:3" x14ac:dyDescent="0.2">
      <c r="A289" s="3"/>
      <c r="B289" s="3"/>
      <c r="C289" s="3"/>
    </row>
    <row r="290" spans="1:3" x14ac:dyDescent="0.2">
      <c r="A290" s="3"/>
      <c r="B290" s="3"/>
      <c r="C290" s="3"/>
    </row>
    <row r="291" spans="1:3" x14ac:dyDescent="0.2">
      <c r="A291" s="3"/>
      <c r="B291" s="3"/>
      <c r="C291" s="3"/>
    </row>
    <row r="292" spans="1:3" x14ac:dyDescent="0.2">
      <c r="A292" s="3"/>
      <c r="B292" s="3"/>
      <c r="C292" s="3"/>
    </row>
    <row r="293" spans="1:3" x14ac:dyDescent="0.2">
      <c r="A293" s="3"/>
      <c r="B293" s="3"/>
      <c r="C293" s="3"/>
    </row>
    <row r="294" spans="1:3" x14ac:dyDescent="0.2">
      <c r="A294" s="3"/>
      <c r="B294" s="3"/>
      <c r="C294" s="3"/>
    </row>
    <row r="295" spans="1:3" x14ac:dyDescent="0.2">
      <c r="A295" s="3"/>
      <c r="B295" s="3"/>
      <c r="C295" s="3"/>
    </row>
    <row r="296" spans="1:3" x14ac:dyDescent="0.2">
      <c r="A296" s="3"/>
      <c r="B296" s="3"/>
      <c r="C296" s="3"/>
    </row>
    <row r="297" spans="1:3" x14ac:dyDescent="0.2">
      <c r="A297" s="3"/>
      <c r="B297" s="3"/>
      <c r="C297" s="3"/>
    </row>
    <row r="298" spans="1:3" x14ac:dyDescent="0.2">
      <c r="A298" s="3"/>
      <c r="B298" s="3"/>
      <c r="C298" s="3"/>
    </row>
    <row r="299" spans="1:3" x14ac:dyDescent="0.2">
      <c r="A299" s="3"/>
      <c r="B299" s="3"/>
      <c r="C299" s="3"/>
    </row>
    <row r="300" spans="1:3" x14ac:dyDescent="0.2">
      <c r="A300" s="3"/>
      <c r="B300" s="3"/>
      <c r="C300" s="3"/>
    </row>
    <row r="301" spans="1:3" x14ac:dyDescent="0.2">
      <c r="A301" s="3"/>
      <c r="B301" s="3"/>
      <c r="C301" s="3"/>
    </row>
    <row r="302" spans="1:3" x14ac:dyDescent="0.2">
      <c r="A302" s="3"/>
      <c r="B302" s="3"/>
      <c r="C302" s="3"/>
    </row>
    <row r="303" spans="1:3" x14ac:dyDescent="0.2">
      <c r="A303" s="3"/>
      <c r="B303" s="3"/>
      <c r="C303" s="3"/>
    </row>
    <row r="304" spans="1:3" x14ac:dyDescent="0.2">
      <c r="A304" s="3"/>
      <c r="B304" s="3"/>
      <c r="C304" s="3"/>
    </row>
    <row r="305" spans="1:3" x14ac:dyDescent="0.2">
      <c r="A305" s="3"/>
      <c r="B305" s="3"/>
      <c r="C305" s="3"/>
    </row>
    <row r="306" spans="1:3" x14ac:dyDescent="0.2">
      <c r="A306" s="3"/>
      <c r="B306" s="3"/>
      <c r="C306" s="3"/>
    </row>
    <row r="307" spans="1:3" x14ac:dyDescent="0.2">
      <c r="A307" s="3"/>
      <c r="B307" s="3"/>
      <c r="C307" s="3"/>
    </row>
    <row r="308" spans="1:3" x14ac:dyDescent="0.2">
      <c r="A308" s="3"/>
      <c r="B308" s="3"/>
      <c r="C308" s="3"/>
    </row>
    <row r="309" spans="1:3" x14ac:dyDescent="0.2">
      <c r="A309" s="3"/>
      <c r="B309" s="3"/>
      <c r="C309" s="3"/>
    </row>
    <row r="310" spans="1:3" x14ac:dyDescent="0.2">
      <c r="A310" s="3"/>
      <c r="B310" s="3"/>
      <c r="C310" s="3"/>
    </row>
    <row r="311" spans="1:3" x14ac:dyDescent="0.2">
      <c r="A311" s="3"/>
      <c r="B311" s="3"/>
      <c r="C311" s="3"/>
    </row>
    <row r="312" spans="1:3" x14ac:dyDescent="0.2">
      <c r="A312" s="3"/>
      <c r="B312" s="3"/>
      <c r="C312" s="3"/>
    </row>
    <row r="313" spans="1:3" x14ac:dyDescent="0.2">
      <c r="A313" s="3"/>
      <c r="B313" s="3"/>
      <c r="C313" s="3"/>
    </row>
    <row r="314" spans="1:3" x14ac:dyDescent="0.2">
      <c r="A314" s="3"/>
      <c r="B314" s="3"/>
      <c r="C314" s="3"/>
    </row>
    <row r="315" spans="1:3" x14ac:dyDescent="0.2">
      <c r="A315" s="3"/>
      <c r="B315" s="3"/>
      <c r="C315" s="3"/>
    </row>
    <row r="316" spans="1:3" x14ac:dyDescent="0.2">
      <c r="A316" s="3"/>
      <c r="B316" s="3"/>
      <c r="C316" s="3"/>
    </row>
    <row r="317" spans="1:3" x14ac:dyDescent="0.2">
      <c r="A317" s="3"/>
      <c r="B317" s="3"/>
      <c r="C317" s="3"/>
    </row>
    <row r="318" spans="1:3" x14ac:dyDescent="0.2">
      <c r="A318" s="3"/>
      <c r="B318" s="3"/>
      <c r="C318" s="3"/>
    </row>
    <row r="319" spans="1:3" x14ac:dyDescent="0.2">
      <c r="A319" s="3"/>
      <c r="B319" s="3"/>
      <c r="C319" s="3"/>
    </row>
    <row r="320" spans="1:3" x14ac:dyDescent="0.2">
      <c r="A320" s="3"/>
      <c r="B320" s="3"/>
      <c r="C320" s="3"/>
    </row>
    <row r="321" spans="1:3" x14ac:dyDescent="0.2">
      <c r="A321" s="3"/>
      <c r="B321" s="3"/>
      <c r="C321" s="3"/>
    </row>
    <row r="322" spans="1:3" x14ac:dyDescent="0.2">
      <c r="A322" s="3"/>
      <c r="B322" s="3"/>
      <c r="C322" s="3"/>
    </row>
    <row r="323" spans="1:3" x14ac:dyDescent="0.2">
      <c r="A323" s="3"/>
      <c r="B323" s="3"/>
      <c r="C323" s="3"/>
    </row>
    <row r="324" spans="1:3" x14ac:dyDescent="0.2">
      <c r="A324" s="3"/>
      <c r="B324" s="3"/>
      <c r="C324" s="3"/>
    </row>
    <row r="325" spans="1:3" x14ac:dyDescent="0.2">
      <c r="A325" s="3"/>
      <c r="B325" s="3"/>
      <c r="C325" s="3"/>
    </row>
    <row r="326" spans="1:3" x14ac:dyDescent="0.2">
      <c r="A326" s="3"/>
      <c r="B326" s="3"/>
      <c r="C326" s="3"/>
    </row>
    <row r="327" spans="1:3" x14ac:dyDescent="0.2">
      <c r="A327" s="3"/>
      <c r="B327" s="3"/>
      <c r="C327" s="3"/>
    </row>
    <row r="328" spans="1:3" x14ac:dyDescent="0.2">
      <c r="A328" s="3"/>
      <c r="B328" s="3"/>
      <c r="C328" s="3"/>
    </row>
    <row r="329" spans="1:3" x14ac:dyDescent="0.2">
      <c r="A329" s="3"/>
      <c r="B329" s="3"/>
      <c r="C329" s="3"/>
    </row>
    <row r="330" spans="1:3" x14ac:dyDescent="0.2">
      <c r="A330" s="3"/>
      <c r="B330" s="3"/>
      <c r="C330" s="3"/>
    </row>
    <row r="331" spans="1:3" x14ac:dyDescent="0.2">
      <c r="A331" s="3"/>
      <c r="B331" s="3"/>
      <c r="C331" s="3"/>
    </row>
    <row r="332" spans="1:3" x14ac:dyDescent="0.2">
      <c r="A332" s="3"/>
      <c r="B332" s="3"/>
      <c r="C332" s="3"/>
    </row>
    <row r="333" spans="1:3" x14ac:dyDescent="0.2">
      <c r="A333" s="3"/>
      <c r="B333" s="3"/>
      <c r="C333" s="3"/>
    </row>
    <row r="334" spans="1:3" x14ac:dyDescent="0.2">
      <c r="A334" s="3"/>
      <c r="B334" s="3"/>
      <c r="C334" s="3"/>
    </row>
    <row r="335" spans="1:3" x14ac:dyDescent="0.2">
      <c r="A335" s="3"/>
      <c r="B335" s="3"/>
      <c r="C335" s="3"/>
    </row>
    <row r="336" spans="1:3" x14ac:dyDescent="0.2">
      <c r="A336" s="3"/>
      <c r="B336" s="3"/>
      <c r="C336" s="3"/>
    </row>
    <row r="337" spans="1:3" x14ac:dyDescent="0.2">
      <c r="A337" s="3"/>
      <c r="B337" s="3"/>
      <c r="C337" s="3"/>
    </row>
    <row r="338" spans="1:3" x14ac:dyDescent="0.2">
      <c r="A338" s="3"/>
      <c r="B338" s="3"/>
      <c r="C338" s="3"/>
    </row>
    <row r="339" spans="1:3" x14ac:dyDescent="0.2">
      <c r="A339" s="3"/>
      <c r="B339" s="3"/>
      <c r="C339" s="3"/>
    </row>
    <row r="340" spans="1:3" x14ac:dyDescent="0.2">
      <c r="A340" s="3"/>
      <c r="B340" s="3"/>
      <c r="C340" s="3"/>
    </row>
    <row r="341" spans="1:3" x14ac:dyDescent="0.2">
      <c r="A341" s="3"/>
      <c r="B341" s="3"/>
      <c r="C341" s="3"/>
    </row>
    <row r="342" spans="1:3" x14ac:dyDescent="0.2">
      <c r="A342" s="3"/>
      <c r="B342" s="3"/>
      <c r="C342" s="3"/>
    </row>
    <row r="343" spans="1:3" x14ac:dyDescent="0.2">
      <c r="A343" s="3"/>
      <c r="B343" s="3"/>
      <c r="C343" s="3"/>
    </row>
    <row r="344" spans="1:3" x14ac:dyDescent="0.2">
      <c r="A344" s="3"/>
      <c r="B344" s="3"/>
      <c r="C344" s="3"/>
    </row>
    <row r="345" spans="1:3" x14ac:dyDescent="0.2">
      <c r="A345" s="3"/>
      <c r="B345" s="3"/>
      <c r="C345" s="3"/>
    </row>
    <row r="346" spans="1:3" x14ac:dyDescent="0.2">
      <c r="A346" s="3"/>
      <c r="B346" s="3"/>
      <c r="C346" s="3"/>
    </row>
    <row r="347" spans="1:3" x14ac:dyDescent="0.2">
      <c r="A347" s="3"/>
      <c r="B347" s="3"/>
      <c r="C347" s="3"/>
    </row>
    <row r="348" spans="1:3" x14ac:dyDescent="0.2">
      <c r="A348" s="3"/>
      <c r="B348" s="3"/>
      <c r="C348" s="3"/>
    </row>
    <row r="349" spans="1:3" x14ac:dyDescent="0.2">
      <c r="A349" s="3"/>
      <c r="B349" s="3"/>
      <c r="C349" s="3"/>
    </row>
    <row r="350" spans="1:3" x14ac:dyDescent="0.2">
      <c r="A350" s="3"/>
      <c r="B350" s="3"/>
      <c r="C350" s="3"/>
    </row>
    <row r="351" spans="1:3" x14ac:dyDescent="0.2">
      <c r="A351" s="3"/>
      <c r="B351" s="3"/>
      <c r="C351" s="3"/>
    </row>
    <row r="352" spans="1:3" x14ac:dyDescent="0.2">
      <c r="A352" s="3"/>
      <c r="B352" s="3"/>
      <c r="C352" s="3"/>
    </row>
    <row r="353" spans="1:3" x14ac:dyDescent="0.2">
      <c r="A353" s="3"/>
      <c r="B353" s="3"/>
      <c r="C353" s="3"/>
    </row>
    <row r="354" spans="1:3" x14ac:dyDescent="0.2">
      <c r="A354" s="3"/>
      <c r="B354" s="3"/>
      <c r="C354" s="3"/>
    </row>
    <row r="355" spans="1:3" x14ac:dyDescent="0.2">
      <c r="A355" s="3"/>
      <c r="B355" s="3"/>
      <c r="C355" s="3"/>
    </row>
    <row r="356" spans="1:3" x14ac:dyDescent="0.2">
      <c r="A356" s="3"/>
      <c r="B356" s="3"/>
      <c r="C356" s="3"/>
    </row>
    <row r="357" spans="1:3" x14ac:dyDescent="0.2">
      <c r="A357" s="3"/>
      <c r="B357" s="3"/>
      <c r="C357" s="3"/>
    </row>
    <row r="358" spans="1:3" x14ac:dyDescent="0.2">
      <c r="A358" s="3"/>
      <c r="B358" s="3"/>
      <c r="C358" s="3"/>
    </row>
    <row r="359" spans="1:3" x14ac:dyDescent="0.2">
      <c r="A359" s="3"/>
      <c r="B359" s="3"/>
      <c r="C359" s="3"/>
    </row>
    <row r="360" spans="1:3" x14ac:dyDescent="0.2">
      <c r="A360" s="3"/>
      <c r="B360" s="3"/>
      <c r="C360" s="3"/>
    </row>
    <row r="361" spans="1:3" x14ac:dyDescent="0.2">
      <c r="A361" s="3"/>
      <c r="B361" s="3"/>
      <c r="C361" s="3"/>
    </row>
    <row r="362" spans="1:3" x14ac:dyDescent="0.2">
      <c r="A362" s="3"/>
      <c r="B362" s="3"/>
      <c r="C362" s="3"/>
    </row>
    <row r="363" spans="1:3" x14ac:dyDescent="0.2">
      <c r="A363" s="3"/>
      <c r="B363" s="3"/>
      <c r="C363" s="3"/>
    </row>
    <row r="364" spans="1:3" x14ac:dyDescent="0.2">
      <c r="A364" s="3"/>
      <c r="B364" s="3"/>
      <c r="C364" s="3"/>
    </row>
    <row r="365" spans="1:3" x14ac:dyDescent="0.2">
      <c r="A365" s="3"/>
      <c r="B365" s="3"/>
      <c r="C365" s="3"/>
    </row>
    <row r="366" spans="1:3" x14ac:dyDescent="0.2">
      <c r="A366" s="3"/>
      <c r="B366" s="3"/>
      <c r="C366" s="3"/>
    </row>
    <row r="367" spans="1:3" x14ac:dyDescent="0.2">
      <c r="A367" s="3"/>
      <c r="B367" s="3"/>
      <c r="C367" s="3"/>
    </row>
  </sheetData>
  <mergeCells count="1">
    <mergeCell ref="F12:L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7"/>
  <sheetViews>
    <sheetView zoomScale="80" zoomScaleNormal="80" workbookViewId="0"/>
  </sheetViews>
  <sheetFormatPr defaultRowHeight="12.75" x14ac:dyDescent="0.2"/>
  <cols>
    <col min="1" max="2" width="9.140625" style="9"/>
    <col min="3" max="3" width="11.42578125" style="9" bestFit="1" customWidth="1"/>
    <col min="4" max="4" width="12.28515625" style="9" bestFit="1" customWidth="1"/>
    <col min="5" max="16384" width="9.140625" style="9"/>
  </cols>
  <sheetData>
    <row r="1" spans="1:15" x14ac:dyDescent="0.2">
      <c r="A1" s="9" t="s">
        <v>3</v>
      </c>
      <c r="B1" s="9" t="s">
        <v>4</v>
      </c>
      <c r="C1" s="19" t="s">
        <v>38</v>
      </c>
      <c r="D1" s="19" t="s">
        <v>39</v>
      </c>
      <c r="E1" s="13" t="s">
        <v>6</v>
      </c>
      <c r="F1" s="9" t="s">
        <v>5</v>
      </c>
    </row>
    <row r="2" spans="1:15" x14ac:dyDescent="0.2">
      <c r="A2" s="13">
        <v>12628</v>
      </c>
      <c r="B2" s="9" t="s">
        <v>0</v>
      </c>
      <c r="C2" s="19" t="s">
        <v>40</v>
      </c>
      <c r="D2" s="19" t="s">
        <v>41</v>
      </c>
      <c r="E2" s="14">
        <v>0</v>
      </c>
      <c r="F2" s="18">
        <f>LOG10(3.3*10^5)</f>
        <v>5.5185139398778871</v>
      </c>
      <c r="I2" s="17"/>
      <c r="J2" s="17"/>
      <c r="O2" s="17"/>
    </row>
    <row r="3" spans="1:15" x14ac:dyDescent="0.2">
      <c r="A3" s="13">
        <v>12628</v>
      </c>
      <c r="B3" s="9" t="s">
        <v>0</v>
      </c>
      <c r="C3" s="19" t="s">
        <v>40</v>
      </c>
      <c r="D3" s="19" t="s">
        <v>41</v>
      </c>
      <c r="E3" s="14">
        <v>0.25</v>
      </c>
      <c r="F3" s="18">
        <f>LOG10(1.73*10^4)</f>
        <v>4.238046103128795</v>
      </c>
      <c r="G3" s="17"/>
      <c r="H3" s="17"/>
      <c r="M3" s="17"/>
    </row>
    <row r="4" spans="1:15" x14ac:dyDescent="0.2">
      <c r="A4" s="13">
        <v>12628</v>
      </c>
      <c r="B4" s="9" t="s">
        <v>0</v>
      </c>
      <c r="C4" s="19" t="s">
        <v>40</v>
      </c>
      <c r="D4" s="19" t="s">
        <v>41</v>
      </c>
      <c r="E4" s="14">
        <v>0.5</v>
      </c>
      <c r="F4" s="18">
        <f>LOG10(0.85*10^2)</f>
        <v>1.9294189257142926</v>
      </c>
      <c r="G4" s="17"/>
      <c r="H4" s="17"/>
      <c r="M4" s="17"/>
    </row>
    <row r="5" spans="1:15" x14ac:dyDescent="0.2">
      <c r="A5" s="13">
        <v>12628</v>
      </c>
      <c r="B5" s="9" t="s">
        <v>0</v>
      </c>
      <c r="C5" s="19" t="s">
        <v>40</v>
      </c>
      <c r="D5" s="19" t="s">
        <v>41</v>
      </c>
      <c r="E5" s="14">
        <v>1</v>
      </c>
      <c r="F5" s="18">
        <f>LOG10(1.335*10^3)</f>
        <v>3.1254812657005941</v>
      </c>
      <c r="G5" s="17"/>
      <c r="H5" s="17"/>
      <c r="M5" s="17"/>
    </row>
    <row r="6" spans="1:15" x14ac:dyDescent="0.2">
      <c r="A6" s="13">
        <v>12628</v>
      </c>
      <c r="B6" s="9" t="s">
        <v>0</v>
      </c>
      <c r="C6" s="19" t="s">
        <v>40</v>
      </c>
      <c r="D6" s="19" t="s">
        <v>41</v>
      </c>
      <c r="E6" s="14">
        <v>1.5</v>
      </c>
      <c r="F6" s="18">
        <f>LOG10(7.15*10^2)</f>
        <v>2.8543060418010806</v>
      </c>
    </row>
    <row r="7" spans="1:15" x14ac:dyDescent="0.2">
      <c r="A7" s="13">
        <v>12628</v>
      </c>
      <c r="B7" s="9" t="s">
        <v>0</v>
      </c>
      <c r="C7" s="19" t="s">
        <v>40</v>
      </c>
      <c r="D7" s="19" t="s">
        <v>41</v>
      </c>
      <c r="E7" s="14">
        <v>2</v>
      </c>
      <c r="F7" s="18">
        <f>LOG10(0.15*10^2)</f>
        <v>1.1760912590556813</v>
      </c>
    </row>
    <row r="8" spans="1:15" x14ac:dyDescent="0.2">
      <c r="A8" s="13">
        <v>12628</v>
      </c>
      <c r="B8" s="9" t="s">
        <v>0</v>
      </c>
      <c r="C8" s="19" t="s">
        <v>40</v>
      </c>
      <c r="D8" s="19" t="s">
        <v>41</v>
      </c>
      <c r="E8" s="14">
        <v>2.5</v>
      </c>
      <c r="F8" s="18">
        <f>LOG10(0.15*10^2)</f>
        <v>1.1760912590556813</v>
      </c>
    </row>
    <row r="9" spans="1:15" x14ac:dyDescent="0.2">
      <c r="A9" s="13">
        <v>12628</v>
      </c>
      <c r="B9" s="9" t="s">
        <v>1</v>
      </c>
      <c r="C9" s="19" t="s">
        <v>40</v>
      </c>
      <c r="D9" s="19" t="s">
        <v>41</v>
      </c>
      <c r="E9" s="14">
        <v>0</v>
      </c>
      <c r="F9" s="18">
        <f>LOG10(3.3*10^5)</f>
        <v>5.5185139398778871</v>
      </c>
    </row>
    <row r="10" spans="1:15" x14ac:dyDescent="0.2">
      <c r="A10" s="13">
        <v>12628</v>
      </c>
      <c r="B10" s="9" t="s">
        <v>1</v>
      </c>
      <c r="C10" s="19" t="s">
        <v>40</v>
      </c>
      <c r="D10" s="19" t="s">
        <v>41</v>
      </c>
      <c r="E10" s="14">
        <v>0.25</v>
      </c>
      <c r="F10" s="18">
        <f>LOG10(1*10^2)</f>
        <v>2</v>
      </c>
    </row>
    <row r="11" spans="1:15" x14ac:dyDescent="0.2">
      <c r="A11" s="13">
        <v>12628</v>
      </c>
      <c r="B11" s="9" t="s">
        <v>1</v>
      </c>
      <c r="C11" s="19" t="s">
        <v>40</v>
      </c>
      <c r="D11" s="19" t="s">
        <v>41</v>
      </c>
      <c r="E11" s="14">
        <v>0.5</v>
      </c>
      <c r="F11" s="18">
        <f>LOG10(0.95*10^2)</f>
        <v>1.9777236052888478</v>
      </c>
    </row>
    <row r="12" spans="1:15" x14ac:dyDescent="0.2">
      <c r="A12" s="13">
        <v>12628</v>
      </c>
      <c r="B12" s="9" t="s">
        <v>1</v>
      </c>
      <c r="C12" s="19" t="s">
        <v>40</v>
      </c>
      <c r="D12" s="19" t="s">
        <v>41</v>
      </c>
      <c r="E12" s="14">
        <v>1</v>
      </c>
      <c r="F12" s="18">
        <f>LOG10(0.5*10^2)</f>
        <v>1.6989700043360187</v>
      </c>
    </row>
    <row r="13" spans="1:15" x14ac:dyDescent="0.2">
      <c r="A13" s="13">
        <v>12628</v>
      </c>
      <c r="B13" s="9" t="s">
        <v>1</v>
      </c>
      <c r="C13" s="19" t="s">
        <v>40</v>
      </c>
      <c r="D13" s="19" t="s">
        <v>41</v>
      </c>
      <c r="E13" s="14">
        <v>1.5</v>
      </c>
      <c r="F13" s="18">
        <f>LOG10(2.5*10^2)</f>
        <v>2.3979400086720375</v>
      </c>
    </row>
    <row r="14" spans="1:15" x14ac:dyDescent="0.2">
      <c r="A14" s="13">
        <v>12628</v>
      </c>
      <c r="B14" s="9" t="s">
        <v>1</v>
      </c>
      <c r="C14" s="19" t="s">
        <v>40</v>
      </c>
      <c r="D14" s="19" t="s">
        <v>41</v>
      </c>
      <c r="E14" s="14">
        <v>2</v>
      </c>
      <c r="F14" s="18">
        <f>LOG10(10.5*10^2)</f>
        <v>3.0211892990699383</v>
      </c>
    </row>
    <row r="15" spans="1:15" x14ac:dyDescent="0.2">
      <c r="A15" s="13">
        <v>12628</v>
      </c>
      <c r="B15" s="9" t="s">
        <v>1</v>
      </c>
      <c r="C15" s="19" t="s">
        <v>40</v>
      </c>
      <c r="D15" s="19" t="s">
        <v>41</v>
      </c>
      <c r="E15" s="14">
        <v>2.5</v>
      </c>
      <c r="F15" s="18">
        <f>LOG10(1.65*10^2)</f>
        <v>2.2174839442139063</v>
      </c>
    </row>
    <row r="16" spans="1:15" x14ac:dyDescent="0.2">
      <c r="A16" s="13">
        <v>12628</v>
      </c>
      <c r="B16" s="9" t="s">
        <v>2</v>
      </c>
      <c r="C16" s="19" t="s">
        <v>40</v>
      </c>
      <c r="D16" s="19" t="s">
        <v>41</v>
      </c>
      <c r="E16" s="14">
        <v>0</v>
      </c>
      <c r="F16" s="18">
        <f>LOG10(7*10^5)</f>
        <v>5.8450980400142569</v>
      </c>
    </row>
    <row r="17" spans="1:6" x14ac:dyDescent="0.2">
      <c r="A17" s="13">
        <v>12628</v>
      </c>
      <c r="B17" s="9" t="s">
        <v>2</v>
      </c>
      <c r="C17" s="19" t="s">
        <v>40</v>
      </c>
      <c r="D17" s="19" t="s">
        <v>41</v>
      </c>
      <c r="E17" s="14">
        <v>0.25</v>
      </c>
      <c r="F17" s="18">
        <f>LOG10(4.7*10^3)</f>
        <v>3.6720978579357175</v>
      </c>
    </row>
    <row r="18" spans="1:6" x14ac:dyDescent="0.2">
      <c r="A18" s="13">
        <v>12628</v>
      </c>
      <c r="B18" s="9" t="s">
        <v>2</v>
      </c>
      <c r="C18" s="19" t="s">
        <v>40</v>
      </c>
      <c r="D18" s="19" t="s">
        <v>41</v>
      </c>
      <c r="E18" s="14">
        <v>1</v>
      </c>
      <c r="F18" s="18">
        <f>LOG10(8.5*10^2)</f>
        <v>2.9294189257142929</v>
      </c>
    </row>
    <row r="19" spans="1:6" x14ac:dyDescent="0.2">
      <c r="A19" s="13">
        <v>12628</v>
      </c>
      <c r="B19" s="9" t="s">
        <v>2</v>
      </c>
      <c r="C19" s="19" t="s">
        <v>40</v>
      </c>
      <c r="D19" s="19" t="s">
        <v>41</v>
      </c>
      <c r="E19" s="14">
        <v>1.5</v>
      </c>
      <c r="F19" s="18">
        <f>LOG10(10.65*10^2)</f>
        <v>3.0273496077747564</v>
      </c>
    </row>
    <row r="23" spans="1:6" x14ac:dyDescent="0.2">
      <c r="A23" s="17"/>
      <c r="B23" s="17"/>
      <c r="C23" s="17"/>
    </row>
    <row r="24" spans="1:6" x14ac:dyDescent="0.2">
      <c r="A24" s="17"/>
      <c r="B24" s="17"/>
      <c r="C24" s="17"/>
    </row>
    <row r="25" spans="1:6" x14ac:dyDescent="0.2">
      <c r="A25" s="17"/>
      <c r="B25" s="17"/>
      <c r="C25" s="17"/>
    </row>
    <row r="26" spans="1:6" x14ac:dyDescent="0.2">
      <c r="A26" s="17"/>
      <c r="B26" s="17"/>
      <c r="C26" s="17"/>
    </row>
    <row r="27" spans="1:6" x14ac:dyDescent="0.2">
      <c r="A27" s="17"/>
      <c r="B27" s="17"/>
      <c r="C27" s="17"/>
    </row>
    <row r="28" spans="1:6" x14ac:dyDescent="0.2">
      <c r="A28" s="17"/>
      <c r="B28" s="17"/>
      <c r="C28" s="17"/>
    </row>
    <row r="29" spans="1:6" x14ac:dyDescent="0.2">
      <c r="A29" s="17"/>
      <c r="B29" s="17"/>
      <c r="C29" s="17"/>
    </row>
    <row r="30" spans="1:6" x14ac:dyDescent="0.2">
      <c r="A30" s="17"/>
      <c r="B30" s="17"/>
      <c r="C30" s="17"/>
    </row>
    <row r="31" spans="1:6" x14ac:dyDescent="0.2">
      <c r="A31" s="17"/>
      <c r="B31" s="17"/>
      <c r="C31" s="17"/>
    </row>
    <row r="32" spans="1:6" x14ac:dyDescent="0.2">
      <c r="A32" s="17"/>
      <c r="B32" s="17"/>
      <c r="C32" s="17"/>
    </row>
    <row r="33" spans="1:3" x14ac:dyDescent="0.2">
      <c r="A33" s="17"/>
      <c r="B33" s="17"/>
      <c r="C33" s="17"/>
    </row>
    <row r="34" spans="1:3" x14ac:dyDescent="0.2">
      <c r="A34" s="17"/>
      <c r="B34" s="17"/>
      <c r="C34" s="17"/>
    </row>
    <row r="35" spans="1:3" x14ac:dyDescent="0.2">
      <c r="A35" s="17"/>
      <c r="B35" s="17"/>
      <c r="C35" s="17"/>
    </row>
    <row r="36" spans="1:3" x14ac:dyDescent="0.2">
      <c r="A36" s="17"/>
      <c r="B36" s="17"/>
      <c r="C36" s="17"/>
    </row>
    <row r="37" spans="1:3" x14ac:dyDescent="0.2">
      <c r="A37" s="17"/>
      <c r="B37" s="17"/>
      <c r="C37" s="3"/>
    </row>
    <row r="38" spans="1:3" x14ac:dyDescent="0.2">
      <c r="A38" s="17"/>
      <c r="B38" s="17"/>
      <c r="C38" s="17"/>
    </row>
    <row r="39" spans="1:3" x14ac:dyDescent="0.2">
      <c r="A39" s="17"/>
      <c r="B39" s="17"/>
      <c r="C39" s="17"/>
    </row>
    <row r="40" spans="1:3" x14ac:dyDescent="0.2">
      <c r="A40" s="17"/>
      <c r="B40" s="17"/>
      <c r="C40" s="17"/>
    </row>
    <row r="41" spans="1:3" x14ac:dyDescent="0.2">
      <c r="A41" s="17"/>
      <c r="B41" s="17"/>
      <c r="C41" s="17"/>
    </row>
    <row r="42" spans="1:3" x14ac:dyDescent="0.2">
      <c r="A42" s="17"/>
      <c r="B42" s="17"/>
      <c r="C42" s="17"/>
    </row>
    <row r="43" spans="1:3" x14ac:dyDescent="0.2">
      <c r="A43" s="17"/>
      <c r="B43" s="17"/>
      <c r="C43" s="17"/>
    </row>
    <row r="44" spans="1:3" x14ac:dyDescent="0.2">
      <c r="A44" s="17"/>
      <c r="B44" s="17"/>
      <c r="C44" s="17"/>
    </row>
    <row r="45" spans="1:3" x14ac:dyDescent="0.2">
      <c r="A45" s="17"/>
      <c r="B45" s="17"/>
      <c r="C45" s="17"/>
    </row>
    <row r="46" spans="1:3" x14ac:dyDescent="0.2">
      <c r="A46" s="17"/>
      <c r="B46" s="17"/>
      <c r="C46" s="17"/>
    </row>
    <row r="47" spans="1:3" x14ac:dyDescent="0.2">
      <c r="A47" s="17"/>
      <c r="B47" s="17"/>
      <c r="C47" s="17"/>
    </row>
    <row r="48" spans="1:3" x14ac:dyDescent="0.2">
      <c r="A48" s="17"/>
      <c r="B48" s="17"/>
      <c r="C48" s="17"/>
    </row>
    <row r="49" spans="1:3" x14ac:dyDescent="0.2">
      <c r="A49" s="17"/>
      <c r="B49" s="17"/>
      <c r="C49" s="17"/>
    </row>
    <row r="50" spans="1:3" x14ac:dyDescent="0.2">
      <c r="A50" s="17"/>
      <c r="B50" s="17"/>
      <c r="C50" s="17"/>
    </row>
    <row r="51" spans="1:3" x14ac:dyDescent="0.2">
      <c r="A51" s="17"/>
      <c r="B51" s="17"/>
      <c r="C51" s="17"/>
    </row>
    <row r="52" spans="1:3" x14ac:dyDescent="0.2">
      <c r="A52" s="17"/>
      <c r="B52" s="17"/>
      <c r="C52" s="17"/>
    </row>
    <row r="53" spans="1:3" x14ac:dyDescent="0.2">
      <c r="A53" s="17"/>
      <c r="B53" s="17"/>
      <c r="C53" s="17"/>
    </row>
    <row r="54" spans="1:3" x14ac:dyDescent="0.2">
      <c r="A54" s="17"/>
      <c r="B54" s="17"/>
      <c r="C54" s="17"/>
    </row>
    <row r="55" spans="1:3" x14ac:dyDescent="0.2">
      <c r="A55" s="17"/>
      <c r="B55" s="17"/>
      <c r="C55" s="17"/>
    </row>
    <row r="56" spans="1:3" x14ac:dyDescent="0.2">
      <c r="A56" s="17"/>
      <c r="B56" s="17"/>
      <c r="C56" s="17"/>
    </row>
    <row r="57" spans="1:3" x14ac:dyDescent="0.2">
      <c r="A57" s="17"/>
      <c r="B57" s="17"/>
      <c r="C57" s="17"/>
    </row>
    <row r="58" spans="1:3" x14ac:dyDescent="0.2">
      <c r="A58" s="17"/>
      <c r="B58" s="17"/>
      <c r="C58" s="17"/>
    </row>
    <row r="59" spans="1:3" x14ac:dyDescent="0.2">
      <c r="A59" s="17"/>
      <c r="B59" s="17"/>
      <c r="C59" s="17"/>
    </row>
    <row r="60" spans="1:3" x14ac:dyDescent="0.2">
      <c r="A60" s="17"/>
      <c r="B60" s="17"/>
      <c r="C60" s="17"/>
    </row>
    <row r="61" spans="1:3" x14ac:dyDescent="0.2">
      <c r="A61" s="17"/>
      <c r="B61" s="17"/>
      <c r="C61" s="17"/>
    </row>
    <row r="62" spans="1:3" x14ac:dyDescent="0.2">
      <c r="A62" s="17"/>
      <c r="B62" s="17"/>
      <c r="C62" s="17"/>
    </row>
    <row r="63" spans="1:3" x14ac:dyDescent="0.2">
      <c r="A63" s="17"/>
      <c r="B63" s="17"/>
      <c r="C63" s="17"/>
    </row>
    <row r="64" spans="1:3" x14ac:dyDescent="0.2">
      <c r="A64" s="17"/>
      <c r="B64" s="17"/>
      <c r="C64" s="17"/>
    </row>
    <row r="65" spans="1:3" x14ac:dyDescent="0.2">
      <c r="A65" s="17"/>
      <c r="B65" s="17"/>
      <c r="C65" s="17"/>
    </row>
    <row r="66" spans="1:3" x14ac:dyDescent="0.2">
      <c r="A66" s="17"/>
      <c r="B66" s="17"/>
      <c r="C66" s="17"/>
    </row>
    <row r="67" spans="1:3" x14ac:dyDescent="0.2">
      <c r="A67" s="17"/>
      <c r="B67" s="17"/>
      <c r="C67" s="17"/>
    </row>
    <row r="68" spans="1:3" x14ac:dyDescent="0.2">
      <c r="A68" s="17"/>
      <c r="B68" s="17"/>
      <c r="C68" s="17"/>
    </row>
    <row r="69" spans="1:3" x14ac:dyDescent="0.2">
      <c r="A69" s="17"/>
      <c r="B69" s="17"/>
      <c r="C69" s="17"/>
    </row>
    <row r="70" spans="1:3" x14ac:dyDescent="0.2">
      <c r="A70" s="17"/>
      <c r="B70" s="17"/>
      <c r="C70" s="17"/>
    </row>
    <row r="71" spans="1:3" x14ac:dyDescent="0.2">
      <c r="A71" s="17"/>
      <c r="B71" s="17"/>
      <c r="C71" s="17"/>
    </row>
    <row r="72" spans="1:3" x14ac:dyDescent="0.2">
      <c r="A72" s="17"/>
      <c r="B72" s="17"/>
      <c r="C72" s="17"/>
    </row>
    <row r="73" spans="1:3" x14ac:dyDescent="0.2">
      <c r="A73" s="17"/>
      <c r="B73" s="17"/>
      <c r="C73" s="17"/>
    </row>
    <row r="74" spans="1:3" x14ac:dyDescent="0.2">
      <c r="A74" s="17"/>
      <c r="B74" s="17"/>
      <c r="C74" s="17"/>
    </row>
    <row r="75" spans="1:3" x14ac:dyDescent="0.2">
      <c r="A75" s="17"/>
      <c r="B75" s="17"/>
      <c r="C75" s="17"/>
    </row>
    <row r="76" spans="1:3" x14ac:dyDescent="0.2">
      <c r="A76" s="17"/>
      <c r="B76" s="17"/>
      <c r="C76" s="17"/>
    </row>
    <row r="77" spans="1:3" x14ac:dyDescent="0.2">
      <c r="A77" s="17"/>
      <c r="B77" s="17"/>
      <c r="C77" s="17"/>
    </row>
    <row r="78" spans="1:3" x14ac:dyDescent="0.2">
      <c r="A78" s="17"/>
      <c r="B78" s="17"/>
      <c r="C78" s="17"/>
    </row>
    <row r="79" spans="1:3" x14ac:dyDescent="0.2">
      <c r="A79" s="17"/>
      <c r="B79" s="17"/>
      <c r="C79" s="17"/>
    </row>
    <row r="80" spans="1:3" x14ac:dyDescent="0.2">
      <c r="A80" s="17"/>
      <c r="B80" s="17"/>
      <c r="C80" s="17"/>
    </row>
    <row r="81" spans="1:3" x14ac:dyDescent="0.2">
      <c r="A81" s="17"/>
      <c r="B81" s="17"/>
      <c r="C81" s="17"/>
    </row>
    <row r="82" spans="1:3" x14ac:dyDescent="0.2">
      <c r="A82" s="17"/>
      <c r="B82" s="17"/>
      <c r="C82" s="17"/>
    </row>
    <row r="83" spans="1:3" x14ac:dyDescent="0.2">
      <c r="A83" s="17"/>
      <c r="B83" s="17"/>
      <c r="C83" s="17"/>
    </row>
    <row r="84" spans="1:3" x14ac:dyDescent="0.2">
      <c r="A84" s="17"/>
      <c r="B84" s="17"/>
      <c r="C84" s="17"/>
    </row>
    <row r="85" spans="1:3" x14ac:dyDescent="0.2">
      <c r="A85" s="17"/>
      <c r="B85" s="17"/>
      <c r="C85" s="17"/>
    </row>
    <row r="86" spans="1:3" x14ac:dyDescent="0.2">
      <c r="A86" s="17"/>
      <c r="B86" s="17"/>
      <c r="C86" s="17"/>
    </row>
    <row r="87" spans="1:3" x14ac:dyDescent="0.2">
      <c r="A87" s="17"/>
      <c r="B87" s="17"/>
      <c r="C87" s="17"/>
    </row>
    <row r="88" spans="1:3" x14ac:dyDescent="0.2">
      <c r="A88" s="17"/>
      <c r="B88" s="17"/>
      <c r="C88" s="17"/>
    </row>
    <row r="89" spans="1:3" x14ac:dyDescent="0.2">
      <c r="A89" s="17"/>
      <c r="B89" s="17"/>
      <c r="C89" s="17"/>
    </row>
    <row r="90" spans="1:3" x14ac:dyDescent="0.2">
      <c r="A90" s="17"/>
      <c r="B90" s="17"/>
      <c r="C90" s="17"/>
    </row>
    <row r="91" spans="1:3" x14ac:dyDescent="0.2">
      <c r="A91" s="17"/>
      <c r="B91" s="17"/>
      <c r="C91" s="17"/>
    </row>
    <row r="92" spans="1:3" x14ac:dyDescent="0.2">
      <c r="A92" s="17"/>
      <c r="B92" s="17"/>
      <c r="C92" s="17"/>
    </row>
    <row r="93" spans="1:3" x14ac:dyDescent="0.2">
      <c r="A93" s="17"/>
      <c r="B93" s="17"/>
      <c r="C93" s="17"/>
    </row>
    <row r="94" spans="1:3" x14ac:dyDescent="0.2">
      <c r="A94" s="17"/>
      <c r="B94" s="17"/>
      <c r="C94" s="17"/>
    </row>
    <row r="95" spans="1:3" x14ac:dyDescent="0.2">
      <c r="A95" s="17"/>
      <c r="B95" s="17"/>
      <c r="C95" s="17"/>
    </row>
    <row r="96" spans="1:3" x14ac:dyDescent="0.2">
      <c r="A96" s="17"/>
      <c r="B96" s="17"/>
      <c r="C96" s="17"/>
    </row>
    <row r="97" spans="1:3" x14ac:dyDescent="0.2">
      <c r="A97" s="17"/>
      <c r="B97" s="17"/>
      <c r="C97" s="17"/>
    </row>
    <row r="98" spans="1:3" x14ac:dyDescent="0.2">
      <c r="A98" s="17"/>
      <c r="B98" s="17"/>
      <c r="C98" s="17"/>
    </row>
    <row r="99" spans="1:3" x14ac:dyDescent="0.2">
      <c r="A99" s="17"/>
      <c r="B99" s="17"/>
      <c r="C99" s="17"/>
    </row>
    <row r="100" spans="1:3" x14ac:dyDescent="0.2">
      <c r="A100" s="17"/>
      <c r="B100" s="17"/>
      <c r="C100" s="17"/>
    </row>
    <row r="101" spans="1:3" x14ac:dyDescent="0.2">
      <c r="A101" s="17"/>
      <c r="B101" s="17"/>
      <c r="C101" s="17"/>
    </row>
    <row r="102" spans="1:3" x14ac:dyDescent="0.2">
      <c r="A102" s="17"/>
      <c r="B102" s="17"/>
      <c r="C102" s="17"/>
    </row>
    <row r="103" spans="1:3" x14ac:dyDescent="0.2">
      <c r="A103" s="17"/>
      <c r="B103" s="17"/>
      <c r="C103" s="17"/>
    </row>
    <row r="104" spans="1:3" x14ac:dyDescent="0.2">
      <c r="A104" s="17"/>
      <c r="B104" s="17"/>
      <c r="C104" s="17"/>
    </row>
    <row r="105" spans="1:3" x14ac:dyDescent="0.2">
      <c r="A105" s="17"/>
      <c r="B105" s="17"/>
      <c r="C105" s="17"/>
    </row>
    <row r="106" spans="1:3" x14ac:dyDescent="0.2">
      <c r="A106" s="17"/>
      <c r="B106" s="17"/>
      <c r="C106" s="17"/>
    </row>
    <row r="107" spans="1:3" x14ac:dyDescent="0.2">
      <c r="A107" s="17"/>
      <c r="B107" s="17"/>
      <c r="C107" s="17"/>
    </row>
    <row r="108" spans="1:3" x14ac:dyDescent="0.2">
      <c r="A108" s="17"/>
      <c r="B108" s="17"/>
      <c r="C108" s="17"/>
    </row>
    <row r="109" spans="1:3" x14ac:dyDescent="0.2">
      <c r="A109" s="17"/>
      <c r="B109" s="17"/>
      <c r="C109" s="17"/>
    </row>
    <row r="110" spans="1:3" x14ac:dyDescent="0.2">
      <c r="A110" s="17"/>
      <c r="B110" s="17"/>
      <c r="C110" s="17"/>
    </row>
    <row r="111" spans="1:3" x14ac:dyDescent="0.2">
      <c r="A111" s="17"/>
      <c r="B111" s="17"/>
      <c r="C111" s="17"/>
    </row>
    <row r="112" spans="1:3" x14ac:dyDescent="0.2">
      <c r="A112" s="17"/>
      <c r="B112" s="17"/>
      <c r="C112" s="17"/>
    </row>
    <row r="113" spans="1:3" x14ac:dyDescent="0.2">
      <c r="A113" s="17"/>
      <c r="B113" s="17"/>
      <c r="C113" s="17"/>
    </row>
    <row r="114" spans="1:3" x14ac:dyDescent="0.2">
      <c r="A114" s="17"/>
      <c r="B114" s="17"/>
      <c r="C114" s="17"/>
    </row>
    <row r="115" spans="1:3" x14ac:dyDescent="0.2">
      <c r="A115" s="17"/>
      <c r="B115" s="17"/>
      <c r="C115" s="17"/>
    </row>
    <row r="116" spans="1:3" x14ac:dyDescent="0.2">
      <c r="A116" s="17"/>
      <c r="B116" s="17"/>
      <c r="C116" s="17"/>
    </row>
    <row r="117" spans="1:3" x14ac:dyDescent="0.2">
      <c r="A117" s="17"/>
      <c r="B117" s="17"/>
      <c r="C117" s="17"/>
    </row>
    <row r="118" spans="1:3" x14ac:dyDescent="0.2">
      <c r="A118" s="17"/>
      <c r="B118" s="17"/>
      <c r="C118" s="17"/>
    </row>
    <row r="119" spans="1:3" x14ac:dyDescent="0.2">
      <c r="A119" s="17"/>
      <c r="B119" s="17"/>
      <c r="C119" s="17"/>
    </row>
    <row r="120" spans="1:3" x14ac:dyDescent="0.2">
      <c r="A120" s="17"/>
      <c r="B120" s="17"/>
      <c r="C120" s="17"/>
    </row>
    <row r="121" spans="1:3" x14ac:dyDescent="0.2">
      <c r="A121" s="17"/>
      <c r="B121" s="17"/>
      <c r="C121" s="17"/>
    </row>
    <row r="122" spans="1:3" x14ac:dyDescent="0.2">
      <c r="A122" s="17"/>
      <c r="B122" s="17"/>
      <c r="C122" s="17"/>
    </row>
    <row r="123" spans="1:3" x14ac:dyDescent="0.2">
      <c r="A123" s="17"/>
      <c r="B123" s="17"/>
      <c r="C123" s="17"/>
    </row>
    <row r="124" spans="1:3" x14ac:dyDescent="0.2">
      <c r="A124" s="17"/>
      <c r="B124" s="17"/>
      <c r="C124" s="17"/>
    </row>
    <row r="125" spans="1:3" x14ac:dyDescent="0.2">
      <c r="A125" s="17"/>
      <c r="B125" s="17"/>
      <c r="C125" s="17"/>
    </row>
    <row r="126" spans="1:3" x14ac:dyDescent="0.2">
      <c r="A126" s="17"/>
      <c r="B126" s="17"/>
      <c r="C126" s="17"/>
    </row>
    <row r="127" spans="1:3" x14ac:dyDescent="0.2">
      <c r="A127" s="17"/>
      <c r="B127" s="17"/>
      <c r="C127" s="17"/>
    </row>
    <row r="128" spans="1:3" x14ac:dyDescent="0.2">
      <c r="A128" s="17"/>
      <c r="B128" s="17"/>
      <c r="C128" s="17"/>
    </row>
    <row r="129" spans="1:3" x14ac:dyDescent="0.2">
      <c r="A129" s="17"/>
      <c r="B129" s="17"/>
      <c r="C129" s="17"/>
    </row>
    <row r="130" spans="1:3" x14ac:dyDescent="0.2">
      <c r="A130" s="17"/>
      <c r="B130" s="17"/>
      <c r="C130" s="17"/>
    </row>
    <row r="131" spans="1:3" x14ac:dyDescent="0.2">
      <c r="A131" s="17"/>
      <c r="B131" s="17"/>
      <c r="C131" s="17"/>
    </row>
    <row r="132" spans="1:3" x14ac:dyDescent="0.2">
      <c r="A132" s="17"/>
      <c r="B132" s="17"/>
      <c r="C132" s="17"/>
    </row>
    <row r="133" spans="1:3" x14ac:dyDescent="0.2">
      <c r="A133" s="17"/>
      <c r="B133" s="17"/>
      <c r="C133" s="17"/>
    </row>
    <row r="134" spans="1:3" x14ac:dyDescent="0.2">
      <c r="A134" s="17"/>
      <c r="B134" s="17"/>
      <c r="C134" s="17"/>
    </row>
    <row r="135" spans="1:3" x14ac:dyDescent="0.2">
      <c r="A135" s="17"/>
      <c r="B135" s="17"/>
      <c r="C135" s="17"/>
    </row>
    <row r="136" spans="1:3" x14ac:dyDescent="0.2">
      <c r="A136" s="17"/>
      <c r="B136" s="17"/>
      <c r="C136" s="17"/>
    </row>
    <row r="137" spans="1:3" x14ac:dyDescent="0.2">
      <c r="A137" s="17"/>
      <c r="B137" s="17"/>
      <c r="C137" s="17"/>
    </row>
    <row r="138" spans="1:3" x14ac:dyDescent="0.2">
      <c r="A138" s="17"/>
      <c r="B138" s="17"/>
      <c r="C138" s="17"/>
    </row>
    <row r="139" spans="1:3" x14ac:dyDescent="0.2">
      <c r="A139" s="17"/>
      <c r="B139" s="17"/>
      <c r="C139" s="17"/>
    </row>
    <row r="140" spans="1:3" x14ac:dyDescent="0.2">
      <c r="A140" s="17"/>
      <c r="B140" s="17"/>
      <c r="C140" s="17"/>
    </row>
    <row r="141" spans="1:3" x14ac:dyDescent="0.2">
      <c r="A141" s="17"/>
      <c r="B141" s="17"/>
      <c r="C141" s="17"/>
    </row>
    <row r="142" spans="1:3" x14ac:dyDescent="0.2">
      <c r="A142" s="17"/>
      <c r="B142" s="17"/>
      <c r="C142" s="17"/>
    </row>
    <row r="143" spans="1:3" x14ac:dyDescent="0.2">
      <c r="A143" s="17"/>
      <c r="B143" s="17"/>
      <c r="C143" s="17"/>
    </row>
    <row r="144" spans="1:3" x14ac:dyDescent="0.2">
      <c r="A144" s="17"/>
      <c r="B144" s="17"/>
      <c r="C144" s="17"/>
    </row>
    <row r="145" spans="1:3" x14ac:dyDescent="0.2">
      <c r="A145" s="17"/>
      <c r="B145" s="17"/>
      <c r="C145" s="17"/>
    </row>
    <row r="146" spans="1:3" x14ac:dyDescent="0.2">
      <c r="A146" s="17"/>
      <c r="B146" s="17"/>
      <c r="C146" s="17"/>
    </row>
    <row r="147" spans="1:3" x14ac:dyDescent="0.2">
      <c r="A147" s="17"/>
      <c r="B147" s="17"/>
      <c r="C147" s="17"/>
    </row>
    <row r="148" spans="1:3" x14ac:dyDescent="0.2">
      <c r="A148" s="17"/>
      <c r="B148" s="17"/>
      <c r="C148" s="17"/>
    </row>
    <row r="149" spans="1:3" x14ac:dyDescent="0.2">
      <c r="A149" s="17"/>
      <c r="B149" s="17"/>
      <c r="C149" s="17"/>
    </row>
    <row r="150" spans="1:3" x14ac:dyDescent="0.2">
      <c r="A150" s="17"/>
      <c r="B150" s="17"/>
      <c r="C150" s="17"/>
    </row>
    <row r="151" spans="1:3" x14ac:dyDescent="0.2">
      <c r="A151" s="17"/>
      <c r="B151" s="17"/>
      <c r="C151" s="17"/>
    </row>
    <row r="152" spans="1:3" x14ac:dyDescent="0.2">
      <c r="A152" s="17"/>
      <c r="B152" s="17"/>
      <c r="C152" s="17"/>
    </row>
    <row r="153" spans="1:3" x14ac:dyDescent="0.2">
      <c r="A153" s="17"/>
      <c r="B153" s="17"/>
      <c r="C153" s="17"/>
    </row>
    <row r="154" spans="1:3" x14ac:dyDescent="0.2">
      <c r="A154" s="17"/>
      <c r="B154" s="17"/>
      <c r="C154" s="17"/>
    </row>
    <row r="155" spans="1:3" x14ac:dyDescent="0.2">
      <c r="A155" s="17"/>
      <c r="B155" s="17"/>
      <c r="C155" s="17"/>
    </row>
    <row r="156" spans="1:3" x14ac:dyDescent="0.2">
      <c r="A156" s="17"/>
      <c r="B156" s="17"/>
      <c r="C156" s="17"/>
    </row>
    <row r="157" spans="1:3" x14ac:dyDescent="0.2">
      <c r="A157" s="17"/>
      <c r="B157" s="17"/>
      <c r="C157" s="17"/>
    </row>
    <row r="158" spans="1:3" x14ac:dyDescent="0.2">
      <c r="A158" s="17"/>
      <c r="B158" s="17"/>
      <c r="C158" s="17"/>
    </row>
    <row r="159" spans="1:3" x14ac:dyDescent="0.2">
      <c r="A159" s="17"/>
      <c r="B159" s="17"/>
      <c r="C159" s="17"/>
    </row>
    <row r="160" spans="1:3" x14ac:dyDescent="0.2">
      <c r="A160" s="17"/>
      <c r="B160" s="17"/>
      <c r="C160" s="17"/>
    </row>
    <row r="161" spans="1:3" x14ac:dyDescent="0.2">
      <c r="A161" s="17"/>
      <c r="B161" s="17"/>
      <c r="C161" s="17"/>
    </row>
    <row r="162" spans="1:3" x14ac:dyDescent="0.2">
      <c r="A162" s="17"/>
      <c r="B162" s="17"/>
      <c r="C162" s="17"/>
    </row>
    <row r="163" spans="1:3" x14ac:dyDescent="0.2">
      <c r="A163" s="17"/>
      <c r="B163" s="17"/>
      <c r="C163" s="17"/>
    </row>
    <row r="164" spans="1:3" x14ac:dyDescent="0.2">
      <c r="A164" s="17"/>
      <c r="B164" s="17"/>
      <c r="C164" s="17"/>
    </row>
    <row r="165" spans="1:3" x14ac:dyDescent="0.2">
      <c r="A165" s="17"/>
      <c r="B165" s="17"/>
      <c r="C165" s="17"/>
    </row>
    <row r="166" spans="1:3" x14ac:dyDescent="0.2">
      <c r="A166" s="17"/>
      <c r="B166" s="17"/>
      <c r="C166" s="17"/>
    </row>
    <row r="167" spans="1:3" x14ac:dyDescent="0.2">
      <c r="A167" s="17"/>
      <c r="B167" s="17"/>
      <c r="C167" s="17"/>
    </row>
    <row r="168" spans="1:3" x14ac:dyDescent="0.2">
      <c r="A168" s="17"/>
      <c r="B168" s="17"/>
      <c r="C168" s="17"/>
    </row>
    <row r="169" spans="1:3" x14ac:dyDescent="0.2">
      <c r="A169" s="17"/>
      <c r="B169" s="17"/>
      <c r="C169" s="17"/>
    </row>
    <row r="170" spans="1:3" x14ac:dyDescent="0.2">
      <c r="A170" s="17"/>
      <c r="B170" s="17"/>
      <c r="C170" s="17"/>
    </row>
    <row r="171" spans="1:3" x14ac:dyDescent="0.2">
      <c r="A171" s="17"/>
      <c r="B171" s="17"/>
      <c r="C171" s="17"/>
    </row>
    <row r="172" spans="1:3" x14ac:dyDescent="0.2">
      <c r="A172" s="17"/>
      <c r="B172" s="17"/>
      <c r="C172" s="17"/>
    </row>
    <row r="173" spans="1:3" x14ac:dyDescent="0.2">
      <c r="A173" s="17"/>
      <c r="B173" s="17"/>
      <c r="C173" s="17"/>
    </row>
    <row r="174" spans="1:3" x14ac:dyDescent="0.2">
      <c r="A174" s="17"/>
      <c r="B174" s="17"/>
      <c r="C174" s="17"/>
    </row>
    <row r="175" spans="1:3" x14ac:dyDescent="0.2">
      <c r="A175" s="17"/>
      <c r="B175" s="17"/>
      <c r="C175" s="17"/>
    </row>
    <row r="176" spans="1:3" x14ac:dyDescent="0.2">
      <c r="A176" s="17"/>
      <c r="B176" s="17"/>
      <c r="C176" s="17"/>
    </row>
    <row r="177" spans="1:3" x14ac:dyDescent="0.2">
      <c r="A177" s="17"/>
      <c r="B177" s="17"/>
      <c r="C177" s="17"/>
    </row>
    <row r="178" spans="1:3" x14ac:dyDescent="0.2">
      <c r="A178" s="17"/>
      <c r="B178" s="17"/>
      <c r="C178" s="17"/>
    </row>
    <row r="179" spans="1:3" x14ac:dyDescent="0.2">
      <c r="A179" s="17"/>
      <c r="B179" s="17"/>
      <c r="C179" s="17"/>
    </row>
    <row r="180" spans="1:3" x14ac:dyDescent="0.2">
      <c r="A180" s="17"/>
      <c r="B180" s="17"/>
      <c r="C180" s="17"/>
    </row>
    <row r="181" spans="1:3" x14ac:dyDescent="0.2">
      <c r="A181" s="17"/>
      <c r="B181" s="17"/>
      <c r="C181" s="17"/>
    </row>
    <row r="182" spans="1:3" x14ac:dyDescent="0.2">
      <c r="A182" s="17"/>
      <c r="B182" s="17"/>
      <c r="C182" s="17"/>
    </row>
    <row r="183" spans="1:3" x14ac:dyDescent="0.2">
      <c r="A183" s="17"/>
      <c r="B183" s="17"/>
      <c r="C183" s="17"/>
    </row>
    <row r="184" spans="1:3" x14ac:dyDescent="0.2">
      <c r="A184" s="17"/>
      <c r="B184" s="17"/>
      <c r="C184" s="17"/>
    </row>
    <row r="185" spans="1:3" x14ac:dyDescent="0.2">
      <c r="A185" s="17"/>
      <c r="B185" s="17"/>
      <c r="C185" s="17"/>
    </row>
    <row r="186" spans="1:3" x14ac:dyDescent="0.2">
      <c r="A186" s="17"/>
      <c r="B186" s="17"/>
      <c r="C186" s="17"/>
    </row>
    <row r="187" spans="1:3" x14ac:dyDescent="0.2">
      <c r="A187" s="17"/>
      <c r="B187" s="17"/>
      <c r="C187" s="17"/>
    </row>
    <row r="188" spans="1:3" x14ac:dyDescent="0.2">
      <c r="A188" s="17"/>
      <c r="B188" s="17"/>
      <c r="C188" s="17"/>
    </row>
    <row r="189" spans="1:3" x14ac:dyDescent="0.2">
      <c r="A189" s="17"/>
      <c r="B189" s="17"/>
      <c r="C189" s="17"/>
    </row>
    <row r="190" spans="1:3" x14ac:dyDescent="0.2">
      <c r="A190" s="17"/>
      <c r="B190" s="17"/>
      <c r="C190" s="17"/>
    </row>
    <row r="191" spans="1:3" x14ac:dyDescent="0.2">
      <c r="A191" s="17"/>
      <c r="B191" s="17"/>
      <c r="C191" s="17"/>
    </row>
    <row r="192" spans="1:3" x14ac:dyDescent="0.2">
      <c r="A192" s="17"/>
      <c r="B192" s="17"/>
      <c r="C192" s="17"/>
    </row>
    <row r="193" spans="1:3" x14ac:dyDescent="0.2">
      <c r="A193" s="17"/>
      <c r="B193" s="17"/>
      <c r="C193" s="17"/>
    </row>
    <row r="194" spans="1:3" x14ac:dyDescent="0.2">
      <c r="A194" s="17"/>
      <c r="B194" s="17"/>
      <c r="C194" s="17"/>
    </row>
    <row r="195" spans="1:3" x14ac:dyDescent="0.2">
      <c r="A195" s="17"/>
      <c r="B195" s="17"/>
      <c r="C195" s="17"/>
    </row>
    <row r="196" spans="1:3" x14ac:dyDescent="0.2">
      <c r="A196" s="17"/>
      <c r="B196" s="17"/>
      <c r="C196" s="17"/>
    </row>
    <row r="197" spans="1:3" x14ac:dyDescent="0.2">
      <c r="A197" s="17"/>
      <c r="B197" s="17"/>
      <c r="C197" s="17"/>
    </row>
    <row r="198" spans="1:3" x14ac:dyDescent="0.2">
      <c r="A198" s="17"/>
      <c r="B198" s="17"/>
      <c r="C198" s="17"/>
    </row>
    <row r="199" spans="1:3" x14ac:dyDescent="0.2">
      <c r="A199" s="17"/>
      <c r="B199" s="17"/>
      <c r="C199" s="17"/>
    </row>
    <row r="200" spans="1:3" x14ac:dyDescent="0.2">
      <c r="A200" s="17"/>
      <c r="B200" s="17"/>
      <c r="C200" s="17"/>
    </row>
    <row r="201" spans="1:3" x14ac:dyDescent="0.2">
      <c r="A201" s="17"/>
      <c r="B201" s="17"/>
      <c r="C201" s="17"/>
    </row>
    <row r="202" spans="1:3" x14ac:dyDescent="0.2">
      <c r="A202" s="17"/>
      <c r="B202" s="17"/>
      <c r="C202" s="17"/>
    </row>
    <row r="203" spans="1:3" x14ac:dyDescent="0.2">
      <c r="A203" s="17"/>
      <c r="B203" s="17"/>
      <c r="C203" s="17"/>
    </row>
    <row r="204" spans="1:3" x14ac:dyDescent="0.2">
      <c r="A204" s="17"/>
      <c r="B204" s="17"/>
      <c r="C204" s="17"/>
    </row>
    <row r="205" spans="1:3" x14ac:dyDescent="0.2">
      <c r="A205" s="17"/>
      <c r="B205" s="17"/>
      <c r="C205" s="17"/>
    </row>
    <row r="206" spans="1:3" x14ac:dyDescent="0.2">
      <c r="A206" s="17"/>
      <c r="B206" s="17"/>
      <c r="C206" s="17"/>
    </row>
    <row r="207" spans="1:3" x14ac:dyDescent="0.2">
      <c r="A207" s="17"/>
      <c r="B207" s="17"/>
      <c r="C207" s="17"/>
    </row>
    <row r="208" spans="1:3" x14ac:dyDescent="0.2">
      <c r="A208" s="17"/>
      <c r="B208" s="17"/>
      <c r="C208" s="17"/>
    </row>
    <row r="209" spans="1:3" x14ac:dyDescent="0.2">
      <c r="A209" s="17"/>
      <c r="B209" s="17"/>
      <c r="C209" s="17"/>
    </row>
    <row r="210" spans="1:3" x14ac:dyDescent="0.2">
      <c r="A210" s="17"/>
      <c r="B210" s="17"/>
      <c r="C210" s="17"/>
    </row>
    <row r="211" spans="1:3" x14ac:dyDescent="0.2">
      <c r="A211" s="17"/>
      <c r="B211" s="17"/>
      <c r="C211" s="17"/>
    </row>
    <row r="212" spans="1:3" x14ac:dyDescent="0.2">
      <c r="A212" s="17"/>
      <c r="B212" s="17"/>
      <c r="C212" s="17"/>
    </row>
    <row r="213" spans="1:3" x14ac:dyDescent="0.2">
      <c r="A213" s="17"/>
      <c r="B213" s="17"/>
      <c r="C213" s="17"/>
    </row>
    <row r="214" spans="1:3" x14ac:dyDescent="0.2">
      <c r="A214" s="17"/>
      <c r="B214" s="17"/>
      <c r="C214" s="17"/>
    </row>
    <row r="215" spans="1:3" x14ac:dyDescent="0.2">
      <c r="A215" s="17"/>
      <c r="B215" s="17"/>
      <c r="C215" s="17"/>
    </row>
    <row r="216" spans="1:3" x14ac:dyDescent="0.2">
      <c r="A216" s="17"/>
      <c r="B216" s="17"/>
      <c r="C216" s="17"/>
    </row>
    <row r="217" spans="1:3" x14ac:dyDescent="0.2">
      <c r="A217" s="17"/>
      <c r="B217" s="17"/>
      <c r="C217" s="17"/>
    </row>
    <row r="218" spans="1:3" x14ac:dyDescent="0.2">
      <c r="A218" s="17"/>
      <c r="B218" s="17"/>
      <c r="C218" s="17"/>
    </row>
    <row r="219" spans="1:3" x14ac:dyDescent="0.2">
      <c r="A219" s="17"/>
      <c r="B219" s="17"/>
      <c r="C219" s="17"/>
    </row>
    <row r="220" spans="1:3" x14ac:dyDescent="0.2">
      <c r="A220" s="17"/>
      <c r="B220" s="17"/>
      <c r="C220" s="17"/>
    </row>
    <row r="221" spans="1:3" x14ac:dyDescent="0.2">
      <c r="A221" s="17"/>
      <c r="B221" s="17"/>
      <c r="C221" s="17"/>
    </row>
    <row r="222" spans="1:3" x14ac:dyDescent="0.2">
      <c r="A222" s="17"/>
      <c r="B222" s="17"/>
      <c r="C222" s="17"/>
    </row>
    <row r="223" spans="1:3" x14ac:dyDescent="0.2">
      <c r="A223" s="17"/>
      <c r="B223" s="17"/>
      <c r="C223" s="17"/>
    </row>
    <row r="224" spans="1:3" x14ac:dyDescent="0.2">
      <c r="A224" s="17"/>
      <c r="B224" s="17"/>
      <c r="C224" s="17"/>
    </row>
    <row r="225" spans="1:3" x14ac:dyDescent="0.2">
      <c r="A225" s="17"/>
      <c r="B225" s="17"/>
      <c r="C225" s="17"/>
    </row>
    <row r="226" spans="1:3" x14ac:dyDescent="0.2">
      <c r="A226" s="17"/>
      <c r="B226" s="17"/>
      <c r="C226" s="17"/>
    </row>
    <row r="227" spans="1:3" x14ac:dyDescent="0.2">
      <c r="A227" s="17"/>
      <c r="B227" s="17"/>
      <c r="C227" s="17"/>
    </row>
    <row r="228" spans="1:3" x14ac:dyDescent="0.2">
      <c r="A228" s="17"/>
      <c r="B228" s="17"/>
      <c r="C228" s="17"/>
    </row>
    <row r="229" spans="1:3" x14ac:dyDescent="0.2">
      <c r="A229" s="17"/>
      <c r="B229" s="17"/>
      <c r="C229" s="17"/>
    </row>
    <row r="230" spans="1:3" x14ac:dyDescent="0.2">
      <c r="A230" s="17"/>
      <c r="B230" s="17"/>
      <c r="C230" s="17"/>
    </row>
    <row r="231" spans="1:3" x14ac:dyDescent="0.2">
      <c r="A231" s="17"/>
      <c r="B231" s="17"/>
      <c r="C231" s="17"/>
    </row>
    <row r="232" spans="1:3" x14ac:dyDescent="0.2">
      <c r="A232" s="17"/>
      <c r="B232" s="17"/>
      <c r="C232" s="17"/>
    </row>
    <row r="233" spans="1:3" x14ac:dyDescent="0.2">
      <c r="A233" s="17"/>
      <c r="B233" s="17"/>
      <c r="C233" s="17"/>
    </row>
    <row r="234" spans="1:3" x14ac:dyDescent="0.2">
      <c r="A234" s="17"/>
      <c r="B234" s="17"/>
      <c r="C234" s="17"/>
    </row>
    <row r="235" spans="1:3" x14ac:dyDescent="0.2">
      <c r="A235" s="17"/>
      <c r="B235" s="17"/>
      <c r="C235" s="17"/>
    </row>
    <row r="236" spans="1:3" x14ac:dyDescent="0.2">
      <c r="A236" s="17"/>
      <c r="B236" s="17"/>
      <c r="C236" s="17"/>
    </row>
    <row r="237" spans="1:3" x14ac:dyDescent="0.2">
      <c r="A237" s="17"/>
      <c r="B237" s="17"/>
      <c r="C237" s="17"/>
    </row>
    <row r="238" spans="1:3" x14ac:dyDescent="0.2">
      <c r="A238" s="17"/>
      <c r="B238" s="17"/>
      <c r="C238" s="17"/>
    </row>
    <row r="239" spans="1:3" x14ac:dyDescent="0.2">
      <c r="A239" s="17"/>
      <c r="B239" s="17"/>
      <c r="C239" s="17"/>
    </row>
    <row r="240" spans="1:3" x14ac:dyDescent="0.2">
      <c r="A240" s="17"/>
      <c r="B240" s="17"/>
      <c r="C240" s="17"/>
    </row>
    <row r="241" spans="1:3" x14ac:dyDescent="0.2">
      <c r="A241" s="17"/>
      <c r="B241" s="17"/>
      <c r="C241" s="17"/>
    </row>
    <row r="242" spans="1:3" x14ac:dyDescent="0.2">
      <c r="A242" s="17"/>
      <c r="B242" s="17"/>
      <c r="C242" s="17"/>
    </row>
    <row r="243" spans="1:3" x14ac:dyDescent="0.2">
      <c r="A243" s="17"/>
      <c r="B243" s="17"/>
      <c r="C243" s="17"/>
    </row>
    <row r="244" spans="1:3" x14ac:dyDescent="0.2">
      <c r="A244" s="17"/>
      <c r="B244" s="17"/>
      <c r="C244" s="17"/>
    </row>
    <row r="245" spans="1:3" x14ac:dyDescent="0.2">
      <c r="A245" s="17"/>
      <c r="B245" s="17"/>
      <c r="C245" s="17"/>
    </row>
    <row r="246" spans="1:3" x14ac:dyDescent="0.2">
      <c r="A246" s="17"/>
      <c r="B246" s="17"/>
      <c r="C246" s="17"/>
    </row>
    <row r="247" spans="1:3" x14ac:dyDescent="0.2">
      <c r="A247" s="17"/>
      <c r="B247" s="17"/>
      <c r="C247" s="17"/>
    </row>
    <row r="248" spans="1:3" x14ac:dyDescent="0.2">
      <c r="A248" s="17"/>
      <c r="B248" s="17"/>
      <c r="C248" s="17"/>
    </row>
    <row r="249" spans="1:3" x14ac:dyDescent="0.2">
      <c r="A249" s="17"/>
      <c r="B249" s="17"/>
      <c r="C249" s="17"/>
    </row>
    <row r="250" spans="1:3" x14ac:dyDescent="0.2">
      <c r="A250" s="17"/>
      <c r="B250" s="17"/>
      <c r="C250" s="17"/>
    </row>
    <row r="251" spans="1:3" x14ac:dyDescent="0.2">
      <c r="A251" s="17"/>
      <c r="B251" s="17"/>
      <c r="C251" s="17"/>
    </row>
    <row r="252" spans="1:3" x14ac:dyDescent="0.2">
      <c r="A252" s="17"/>
      <c r="B252" s="17"/>
      <c r="C252" s="17"/>
    </row>
    <row r="253" spans="1:3" x14ac:dyDescent="0.2">
      <c r="A253" s="17"/>
      <c r="B253" s="17"/>
      <c r="C253" s="17"/>
    </row>
    <row r="254" spans="1:3" x14ac:dyDescent="0.2">
      <c r="A254" s="17"/>
      <c r="B254" s="17"/>
      <c r="C254" s="17"/>
    </row>
    <row r="255" spans="1:3" x14ac:dyDescent="0.2">
      <c r="A255" s="17"/>
      <c r="B255" s="17"/>
      <c r="C255" s="17"/>
    </row>
    <row r="256" spans="1:3" x14ac:dyDescent="0.2">
      <c r="A256" s="17"/>
      <c r="B256" s="17"/>
      <c r="C256" s="17"/>
    </row>
    <row r="257" spans="1:3" x14ac:dyDescent="0.2">
      <c r="A257" s="17"/>
      <c r="B257" s="17"/>
      <c r="C257" s="17"/>
    </row>
    <row r="258" spans="1:3" x14ac:dyDescent="0.2">
      <c r="A258" s="17"/>
      <c r="B258" s="17"/>
      <c r="C258" s="17"/>
    </row>
    <row r="259" spans="1:3" x14ac:dyDescent="0.2">
      <c r="A259" s="17"/>
      <c r="B259" s="17"/>
      <c r="C259" s="17"/>
    </row>
    <row r="260" spans="1:3" x14ac:dyDescent="0.2">
      <c r="A260" s="17"/>
      <c r="B260" s="17"/>
      <c r="C260" s="17"/>
    </row>
    <row r="261" spans="1:3" x14ac:dyDescent="0.2">
      <c r="A261" s="17"/>
      <c r="B261" s="17"/>
      <c r="C261" s="17"/>
    </row>
    <row r="262" spans="1:3" x14ac:dyDescent="0.2">
      <c r="A262" s="17"/>
      <c r="B262" s="17"/>
      <c r="C262" s="17"/>
    </row>
    <row r="263" spans="1:3" x14ac:dyDescent="0.2">
      <c r="A263" s="17"/>
      <c r="B263" s="17"/>
      <c r="C263" s="17"/>
    </row>
    <row r="264" spans="1:3" x14ac:dyDescent="0.2">
      <c r="A264" s="17"/>
      <c r="B264" s="17"/>
      <c r="C264" s="17"/>
    </row>
    <row r="265" spans="1:3" x14ac:dyDescent="0.2">
      <c r="A265" s="17"/>
      <c r="B265" s="17"/>
      <c r="C265" s="17"/>
    </row>
    <row r="266" spans="1:3" x14ac:dyDescent="0.2">
      <c r="A266" s="17"/>
      <c r="B266" s="17"/>
      <c r="C266" s="17"/>
    </row>
    <row r="267" spans="1:3" x14ac:dyDescent="0.2">
      <c r="A267" s="17"/>
      <c r="B267" s="17"/>
      <c r="C267" s="17"/>
    </row>
    <row r="268" spans="1:3" x14ac:dyDescent="0.2">
      <c r="A268" s="17"/>
      <c r="B268" s="17"/>
      <c r="C268" s="17"/>
    </row>
    <row r="269" spans="1:3" x14ac:dyDescent="0.2">
      <c r="A269" s="17"/>
      <c r="B269" s="17"/>
      <c r="C269" s="17"/>
    </row>
    <row r="270" spans="1:3" x14ac:dyDescent="0.2">
      <c r="A270" s="17"/>
      <c r="B270" s="17"/>
      <c r="C270" s="17"/>
    </row>
    <row r="271" spans="1:3" x14ac:dyDescent="0.2">
      <c r="A271" s="17"/>
      <c r="B271" s="17"/>
      <c r="C271" s="17"/>
    </row>
    <row r="272" spans="1:3" x14ac:dyDescent="0.2">
      <c r="A272" s="17"/>
      <c r="B272" s="17"/>
      <c r="C272" s="17"/>
    </row>
    <row r="273" spans="1:3" x14ac:dyDescent="0.2">
      <c r="A273" s="17"/>
      <c r="B273" s="17"/>
      <c r="C273" s="17"/>
    </row>
    <row r="274" spans="1:3" x14ac:dyDescent="0.2">
      <c r="A274" s="17"/>
      <c r="B274" s="17"/>
      <c r="C274" s="17"/>
    </row>
    <row r="275" spans="1:3" x14ac:dyDescent="0.2">
      <c r="A275" s="17"/>
      <c r="B275" s="17"/>
      <c r="C275" s="17"/>
    </row>
    <row r="276" spans="1:3" x14ac:dyDescent="0.2">
      <c r="A276" s="17"/>
      <c r="B276" s="17"/>
      <c r="C276" s="17"/>
    </row>
    <row r="277" spans="1:3" x14ac:dyDescent="0.2">
      <c r="A277" s="17"/>
      <c r="B277" s="17"/>
      <c r="C277" s="17"/>
    </row>
    <row r="278" spans="1:3" x14ac:dyDescent="0.2">
      <c r="A278" s="17"/>
      <c r="B278" s="17"/>
      <c r="C278" s="17"/>
    </row>
    <row r="279" spans="1:3" x14ac:dyDescent="0.2">
      <c r="A279" s="17"/>
      <c r="B279" s="17"/>
      <c r="C279" s="17"/>
    </row>
    <row r="280" spans="1:3" x14ac:dyDescent="0.2">
      <c r="A280" s="17"/>
      <c r="B280" s="17"/>
      <c r="C280" s="17"/>
    </row>
    <row r="281" spans="1:3" x14ac:dyDescent="0.2">
      <c r="A281" s="17"/>
      <c r="B281" s="17"/>
      <c r="C281" s="17"/>
    </row>
    <row r="282" spans="1:3" x14ac:dyDescent="0.2">
      <c r="A282" s="17"/>
      <c r="B282" s="17"/>
      <c r="C282" s="17"/>
    </row>
    <row r="283" spans="1:3" x14ac:dyDescent="0.2">
      <c r="A283" s="17"/>
      <c r="B283" s="17"/>
      <c r="C283" s="17"/>
    </row>
    <row r="284" spans="1:3" x14ac:dyDescent="0.2">
      <c r="A284" s="17"/>
      <c r="B284" s="17"/>
      <c r="C284" s="17"/>
    </row>
    <row r="285" spans="1:3" x14ac:dyDescent="0.2">
      <c r="A285" s="17"/>
      <c r="B285" s="17"/>
      <c r="C285" s="17"/>
    </row>
    <row r="286" spans="1:3" x14ac:dyDescent="0.2">
      <c r="A286" s="17"/>
      <c r="B286" s="17"/>
      <c r="C286" s="17"/>
    </row>
    <row r="287" spans="1:3" x14ac:dyDescent="0.2">
      <c r="A287" s="17"/>
      <c r="B287" s="17"/>
      <c r="C287" s="17"/>
    </row>
    <row r="288" spans="1:3" x14ac:dyDescent="0.2">
      <c r="A288" s="17"/>
      <c r="B288" s="17"/>
      <c r="C288" s="17"/>
    </row>
    <row r="289" spans="1:3" x14ac:dyDescent="0.2">
      <c r="A289" s="17"/>
      <c r="B289" s="17"/>
      <c r="C289" s="17"/>
    </row>
    <row r="290" spans="1:3" x14ac:dyDescent="0.2">
      <c r="A290" s="17"/>
      <c r="B290" s="17"/>
      <c r="C290" s="17"/>
    </row>
    <row r="291" spans="1:3" x14ac:dyDescent="0.2">
      <c r="A291" s="17"/>
      <c r="B291" s="17"/>
      <c r="C291" s="17"/>
    </row>
    <row r="292" spans="1:3" x14ac:dyDescent="0.2">
      <c r="A292" s="17"/>
      <c r="B292" s="17"/>
      <c r="C292" s="17"/>
    </row>
    <row r="293" spans="1:3" x14ac:dyDescent="0.2">
      <c r="A293" s="17"/>
      <c r="B293" s="17"/>
      <c r="C293" s="17"/>
    </row>
    <row r="294" spans="1:3" x14ac:dyDescent="0.2">
      <c r="A294" s="17"/>
      <c r="B294" s="17"/>
      <c r="C294" s="17"/>
    </row>
    <row r="295" spans="1:3" x14ac:dyDescent="0.2">
      <c r="A295" s="17"/>
      <c r="B295" s="17"/>
      <c r="C295" s="17"/>
    </row>
    <row r="296" spans="1:3" x14ac:dyDescent="0.2">
      <c r="A296" s="17"/>
      <c r="B296" s="17"/>
      <c r="C296" s="17"/>
    </row>
    <row r="297" spans="1:3" x14ac:dyDescent="0.2">
      <c r="A297" s="17"/>
      <c r="B297" s="17"/>
      <c r="C297" s="17"/>
    </row>
    <row r="298" spans="1:3" x14ac:dyDescent="0.2">
      <c r="A298" s="17"/>
      <c r="B298" s="17"/>
      <c r="C298" s="17"/>
    </row>
    <row r="299" spans="1:3" x14ac:dyDescent="0.2">
      <c r="A299" s="17"/>
      <c r="B299" s="17"/>
      <c r="C299" s="17"/>
    </row>
    <row r="300" spans="1:3" x14ac:dyDescent="0.2">
      <c r="A300" s="17"/>
      <c r="B300" s="17"/>
      <c r="C300" s="17"/>
    </row>
    <row r="301" spans="1:3" x14ac:dyDescent="0.2">
      <c r="A301" s="17"/>
      <c r="B301" s="17"/>
      <c r="C301" s="17"/>
    </row>
    <row r="302" spans="1:3" x14ac:dyDescent="0.2">
      <c r="A302" s="17"/>
      <c r="B302" s="17"/>
      <c r="C302" s="17"/>
    </row>
    <row r="303" spans="1:3" x14ac:dyDescent="0.2">
      <c r="A303" s="17"/>
      <c r="B303" s="17"/>
      <c r="C303" s="17"/>
    </row>
    <row r="304" spans="1:3" x14ac:dyDescent="0.2">
      <c r="A304" s="17"/>
      <c r="B304" s="17"/>
      <c r="C304" s="17"/>
    </row>
    <row r="305" spans="1:3" x14ac:dyDescent="0.2">
      <c r="A305" s="17"/>
      <c r="B305" s="17"/>
      <c r="C305" s="17"/>
    </row>
    <row r="306" spans="1:3" x14ac:dyDescent="0.2">
      <c r="A306" s="17"/>
      <c r="B306" s="17"/>
      <c r="C306" s="17"/>
    </row>
    <row r="307" spans="1:3" x14ac:dyDescent="0.2">
      <c r="A307" s="17"/>
      <c r="B307" s="17"/>
      <c r="C307" s="17"/>
    </row>
    <row r="308" spans="1:3" x14ac:dyDescent="0.2">
      <c r="A308" s="17"/>
      <c r="B308" s="17"/>
      <c r="C308" s="17"/>
    </row>
    <row r="309" spans="1:3" x14ac:dyDescent="0.2">
      <c r="A309" s="17"/>
      <c r="B309" s="17"/>
      <c r="C309" s="17"/>
    </row>
    <row r="310" spans="1:3" x14ac:dyDescent="0.2">
      <c r="A310" s="17"/>
      <c r="B310" s="17"/>
      <c r="C310" s="17"/>
    </row>
    <row r="311" spans="1:3" x14ac:dyDescent="0.2">
      <c r="A311" s="17"/>
      <c r="B311" s="17"/>
      <c r="C311" s="17"/>
    </row>
    <row r="312" spans="1:3" x14ac:dyDescent="0.2">
      <c r="A312" s="17"/>
      <c r="B312" s="17"/>
      <c r="C312" s="17"/>
    </row>
    <row r="313" spans="1:3" x14ac:dyDescent="0.2">
      <c r="A313" s="17"/>
      <c r="B313" s="17"/>
      <c r="C313" s="17"/>
    </row>
    <row r="314" spans="1:3" x14ac:dyDescent="0.2">
      <c r="A314" s="17"/>
      <c r="B314" s="17"/>
      <c r="C314" s="17"/>
    </row>
    <row r="315" spans="1:3" x14ac:dyDescent="0.2">
      <c r="A315" s="17"/>
      <c r="B315" s="17"/>
      <c r="C315" s="17"/>
    </row>
    <row r="316" spans="1:3" x14ac:dyDescent="0.2">
      <c r="A316" s="17"/>
      <c r="B316" s="17"/>
      <c r="C316" s="17"/>
    </row>
    <row r="317" spans="1:3" x14ac:dyDescent="0.2">
      <c r="A317" s="17"/>
      <c r="B317" s="17"/>
      <c r="C317" s="17"/>
    </row>
    <row r="318" spans="1:3" x14ac:dyDescent="0.2">
      <c r="A318" s="17"/>
      <c r="B318" s="17"/>
      <c r="C318" s="17"/>
    </row>
    <row r="319" spans="1:3" x14ac:dyDescent="0.2">
      <c r="A319" s="17"/>
      <c r="B319" s="17"/>
      <c r="C319" s="17"/>
    </row>
    <row r="320" spans="1:3" x14ac:dyDescent="0.2">
      <c r="A320" s="17"/>
      <c r="B320" s="17"/>
      <c r="C320" s="17"/>
    </row>
    <row r="321" spans="1:3" x14ac:dyDescent="0.2">
      <c r="A321" s="17"/>
      <c r="B321" s="17"/>
      <c r="C321" s="17"/>
    </row>
    <row r="322" spans="1:3" x14ac:dyDescent="0.2">
      <c r="A322" s="17"/>
      <c r="B322" s="17"/>
      <c r="C322" s="17"/>
    </row>
    <row r="323" spans="1:3" x14ac:dyDescent="0.2">
      <c r="A323" s="17"/>
      <c r="B323" s="17"/>
      <c r="C323" s="17"/>
    </row>
    <row r="324" spans="1:3" x14ac:dyDescent="0.2">
      <c r="A324" s="17"/>
      <c r="B324" s="17"/>
      <c r="C324" s="17"/>
    </row>
    <row r="325" spans="1:3" x14ac:dyDescent="0.2">
      <c r="A325" s="17"/>
      <c r="B325" s="17"/>
      <c r="C325" s="17"/>
    </row>
    <row r="326" spans="1:3" x14ac:dyDescent="0.2">
      <c r="A326" s="17"/>
      <c r="B326" s="17"/>
      <c r="C326" s="17"/>
    </row>
    <row r="327" spans="1:3" x14ac:dyDescent="0.2">
      <c r="A327" s="17"/>
      <c r="B327" s="17"/>
      <c r="C327" s="17"/>
    </row>
    <row r="328" spans="1:3" x14ac:dyDescent="0.2">
      <c r="A328" s="17"/>
      <c r="B328" s="17"/>
      <c r="C328" s="17"/>
    </row>
    <row r="329" spans="1:3" x14ac:dyDescent="0.2">
      <c r="A329" s="17"/>
      <c r="B329" s="17"/>
      <c r="C329" s="17"/>
    </row>
    <row r="330" spans="1:3" x14ac:dyDescent="0.2">
      <c r="A330" s="17"/>
      <c r="B330" s="17"/>
      <c r="C330" s="17"/>
    </row>
    <row r="331" spans="1:3" x14ac:dyDescent="0.2">
      <c r="A331" s="17"/>
      <c r="B331" s="17"/>
      <c r="C331" s="17"/>
    </row>
    <row r="332" spans="1:3" x14ac:dyDescent="0.2">
      <c r="A332" s="17"/>
      <c r="B332" s="17"/>
      <c r="C332" s="17"/>
    </row>
    <row r="333" spans="1:3" x14ac:dyDescent="0.2">
      <c r="A333" s="17"/>
      <c r="B333" s="17"/>
      <c r="C333" s="17"/>
    </row>
    <row r="334" spans="1:3" x14ac:dyDescent="0.2">
      <c r="A334" s="17"/>
      <c r="B334" s="17"/>
      <c r="C334" s="17"/>
    </row>
    <row r="335" spans="1:3" x14ac:dyDescent="0.2">
      <c r="A335" s="17"/>
      <c r="B335" s="17"/>
      <c r="C335" s="17"/>
    </row>
    <row r="336" spans="1:3" x14ac:dyDescent="0.2">
      <c r="A336" s="17"/>
      <c r="B336" s="17"/>
      <c r="C336" s="17"/>
    </row>
    <row r="337" spans="1:3" x14ac:dyDescent="0.2">
      <c r="A337" s="17"/>
      <c r="B337" s="17"/>
      <c r="C337" s="17"/>
    </row>
    <row r="338" spans="1:3" x14ac:dyDescent="0.2">
      <c r="A338" s="17"/>
      <c r="B338" s="17"/>
      <c r="C338" s="17"/>
    </row>
    <row r="339" spans="1:3" x14ac:dyDescent="0.2">
      <c r="A339" s="17"/>
      <c r="B339" s="17"/>
      <c r="C339" s="17"/>
    </row>
    <row r="340" spans="1:3" x14ac:dyDescent="0.2">
      <c r="A340" s="17"/>
      <c r="B340" s="17"/>
      <c r="C340" s="17"/>
    </row>
    <row r="341" spans="1:3" x14ac:dyDescent="0.2">
      <c r="A341" s="17"/>
      <c r="B341" s="17"/>
      <c r="C341" s="17"/>
    </row>
    <row r="342" spans="1:3" x14ac:dyDescent="0.2">
      <c r="A342" s="17"/>
      <c r="B342" s="17"/>
      <c r="C342" s="17"/>
    </row>
    <row r="343" spans="1:3" x14ac:dyDescent="0.2">
      <c r="A343" s="17"/>
      <c r="B343" s="17"/>
      <c r="C343" s="17"/>
    </row>
    <row r="344" spans="1:3" x14ac:dyDescent="0.2">
      <c r="A344" s="17"/>
      <c r="B344" s="17"/>
      <c r="C344" s="17"/>
    </row>
    <row r="345" spans="1:3" x14ac:dyDescent="0.2">
      <c r="A345" s="17"/>
      <c r="B345" s="17"/>
      <c r="C345" s="17"/>
    </row>
    <row r="346" spans="1:3" x14ac:dyDescent="0.2">
      <c r="A346" s="17"/>
      <c r="B346" s="17"/>
      <c r="C346" s="17"/>
    </row>
    <row r="347" spans="1:3" x14ac:dyDescent="0.2">
      <c r="A347" s="17"/>
      <c r="B347" s="17"/>
      <c r="C347" s="17"/>
    </row>
    <row r="348" spans="1:3" x14ac:dyDescent="0.2">
      <c r="A348" s="17"/>
      <c r="B348" s="17"/>
      <c r="C348" s="17"/>
    </row>
    <row r="349" spans="1:3" x14ac:dyDescent="0.2">
      <c r="A349" s="17"/>
      <c r="B349" s="17"/>
      <c r="C349" s="17"/>
    </row>
    <row r="350" spans="1:3" x14ac:dyDescent="0.2">
      <c r="A350" s="17"/>
      <c r="B350" s="17"/>
      <c r="C350" s="17"/>
    </row>
    <row r="351" spans="1:3" x14ac:dyDescent="0.2">
      <c r="A351" s="17"/>
      <c r="B351" s="17"/>
      <c r="C351" s="17"/>
    </row>
    <row r="352" spans="1:3" x14ac:dyDescent="0.2">
      <c r="A352" s="17"/>
      <c r="B352" s="17"/>
      <c r="C352" s="17"/>
    </row>
    <row r="353" spans="1:3" x14ac:dyDescent="0.2">
      <c r="A353" s="17"/>
      <c r="B353" s="17"/>
      <c r="C353" s="17"/>
    </row>
    <row r="354" spans="1:3" x14ac:dyDescent="0.2">
      <c r="A354" s="17"/>
      <c r="B354" s="17"/>
      <c r="C354" s="17"/>
    </row>
    <row r="355" spans="1:3" x14ac:dyDescent="0.2">
      <c r="A355" s="17"/>
      <c r="B355" s="17"/>
      <c r="C355" s="17"/>
    </row>
    <row r="356" spans="1:3" x14ac:dyDescent="0.2">
      <c r="A356" s="17"/>
      <c r="B356" s="17"/>
      <c r="C356" s="17"/>
    </row>
    <row r="357" spans="1:3" x14ac:dyDescent="0.2">
      <c r="A357" s="17"/>
      <c r="B357" s="17"/>
      <c r="C357" s="17"/>
    </row>
    <row r="358" spans="1:3" x14ac:dyDescent="0.2">
      <c r="A358" s="17"/>
      <c r="B358" s="17"/>
      <c r="C358" s="17"/>
    </row>
    <row r="359" spans="1:3" x14ac:dyDescent="0.2">
      <c r="A359" s="17"/>
      <c r="B359" s="17"/>
      <c r="C359" s="17"/>
    </row>
    <row r="360" spans="1:3" x14ac:dyDescent="0.2">
      <c r="A360" s="17"/>
      <c r="B360" s="17"/>
      <c r="C360" s="17"/>
    </row>
    <row r="361" spans="1:3" x14ac:dyDescent="0.2">
      <c r="A361" s="17"/>
      <c r="B361" s="17"/>
      <c r="C361" s="17"/>
    </row>
    <row r="362" spans="1:3" x14ac:dyDescent="0.2">
      <c r="A362" s="17"/>
      <c r="B362" s="17"/>
      <c r="C362" s="17"/>
    </row>
    <row r="363" spans="1:3" x14ac:dyDescent="0.2">
      <c r="A363" s="17"/>
      <c r="B363" s="17"/>
      <c r="C363" s="17"/>
    </row>
    <row r="364" spans="1:3" x14ac:dyDescent="0.2">
      <c r="A364" s="17"/>
      <c r="B364" s="17"/>
      <c r="C364" s="17"/>
    </row>
    <row r="365" spans="1:3" x14ac:dyDescent="0.2">
      <c r="A365" s="17"/>
      <c r="B365" s="17"/>
      <c r="C365" s="17"/>
    </row>
    <row r="366" spans="1:3" x14ac:dyDescent="0.2">
      <c r="A366" s="17"/>
      <c r="B366" s="17"/>
      <c r="C366" s="17"/>
    </row>
    <row r="367" spans="1:3" x14ac:dyDescent="0.2">
      <c r="A367" s="17"/>
      <c r="B367" s="17"/>
      <c r="C367" s="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67"/>
  <sheetViews>
    <sheetView zoomScale="80" zoomScaleNormal="80" workbookViewId="0"/>
  </sheetViews>
  <sheetFormatPr defaultRowHeight="12.75" x14ac:dyDescent="0.2"/>
  <cols>
    <col min="1" max="1" width="9.140625" style="2"/>
    <col min="2" max="3" width="9.85546875" style="2" customWidth="1"/>
    <col min="4" max="4" width="9.140625" style="2"/>
    <col min="5" max="5" width="9.140625" style="9"/>
    <col min="6" max="6" width="13.28515625" style="9" bestFit="1" customWidth="1"/>
    <col min="7" max="16384" width="9.140625" style="9"/>
  </cols>
  <sheetData>
    <row r="1" spans="1:36" ht="24" customHeight="1" x14ac:dyDescent="0.2">
      <c r="A1" s="4" t="s">
        <v>6</v>
      </c>
      <c r="B1" s="5" t="s">
        <v>7</v>
      </c>
      <c r="C1" s="5" t="s">
        <v>8</v>
      </c>
      <c r="D1" s="6" t="s">
        <v>9</v>
      </c>
      <c r="E1" s="7"/>
      <c r="F1" s="8" t="s">
        <v>11</v>
      </c>
      <c r="G1" s="8" t="s">
        <v>12</v>
      </c>
      <c r="H1" s="8" t="s">
        <v>18</v>
      </c>
      <c r="I1" s="7"/>
      <c r="K1" s="7"/>
      <c r="L1" s="7"/>
      <c r="M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</row>
    <row r="2" spans="1:36" x14ac:dyDescent="0.2">
      <c r="A2" s="1">
        <v>0</v>
      </c>
      <c r="B2" s="1">
        <v>5.5185139398778871</v>
      </c>
      <c r="C2" s="1">
        <f t="shared" ref="C2:C21" si="0" xml:space="preserve"> LOG((10^$G$5 - 10^$G$4) * EXP(-$G$3 *A2 )  + 10^$G$4)</f>
        <v>5.6014004834924638</v>
      </c>
      <c r="D2" s="1">
        <f t="shared" ref="D2:D21" si="1" xml:space="preserve"> (B2 - C2)^2</f>
        <v>6.870179112371126E-3</v>
      </c>
      <c r="E2" s="7"/>
      <c r="F2" s="7"/>
      <c r="G2" s="17"/>
      <c r="H2" s="17"/>
      <c r="I2" s="7"/>
      <c r="J2" s="7"/>
      <c r="K2" s="7"/>
      <c r="L2" s="11" t="s">
        <v>19</v>
      </c>
      <c r="M2" s="17">
        <v>0.32477341344627125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</row>
    <row r="3" spans="1:36" x14ac:dyDescent="0.2">
      <c r="A3" s="1">
        <v>0.25</v>
      </c>
      <c r="B3" s="1">
        <v>4.0791812460476251</v>
      </c>
      <c r="C3" s="1">
        <f t="shared" si="0"/>
        <v>3.6718982229452504</v>
      </c>
      <c r="D3" s="1">
        <f t="shared" si="1"/>
        <v>0.16587946090740951</v>
      </c>
      <c r="E3" s="7"/>
      <c r="F3" s="7" t="s">
        <v>13</v>
      </c>
      <c r="G3" s="17">
        <v>18.523821898313113</v>
      </c>
      <c r="H3" s="17">
        <v>4.7595475025953</v>
      </c>
      <c r="I3" s="7"/>
      <c r="J3" s="7"/>
      <c r="K3" s="7"/>
      <c r="L3" s="11" t="s">
        <v>22</v>
      </c>
      <c r="M3" s="17">
        <f>SQRT(M2)</f>
        <v>0.56988894834543968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</row>
    <row r="4" spans="1:36" x14ac:dyDescent="0.2">
      <c r="A4" s="1">
        <v>0.5</v>
      </c>
      <c r="B4" s="1">
        <v>2.7118072290411912</v>
      </c>
      <c r="C4" s="1">
        <f t="shared" si="0"/>
        <v>2.9301134821555741</v>
      </c>
      <c r="D4" s="1">
        <f t="shared" si="1"/>
        <v>4.7657620148841014E-2</v>
      </c>
      <c r="E4" s="7"/>
      <c r="F4" s="7" t="s">
        <v>35</v>
      </c>
      <c r="G4" s="17">
        <v>2.9103607147815342</v>
      </c>
      <c r="H4" s="17">
        <v>0.15454056562101595</v>
      </c>
      <c r="I4" s="7"/>
      <c r="J4" s="7"/>
      <c r="K4" s="7"/>
      <c r="L4" s="11" t="s">
        <v>20</v>
      </c>
      <c r="M4" s="17">
        <v>0.76537944631681498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spans="1:36" x14ac:dyDescent="0.2">
      <c r="A5" s="1">
        <v>1</v>
      </c>
      <c r="B5" s="1">
        <v>3.6532125137753435</v>
      </c>
      <c r="C5" s="1">
        <f t="shared" si="0"/>
        <v>2.9103626340865092</v>
      </c>
      <c r="D5" s="1">
        <f t="shared" si="1"/>
        <v>0.55182594375371563</v>
      </c>
      <c r="E5" s="7"/>
      <c r="F5" s="7" t="s">
        <v>14</v>
      </c>
      <c r="G5" s="17">
        <v>5.6014004834924629</v>
      </c>
      <c r="H5" s="17">
        <v>0.32876484136427581</v>
      </c>
      <c r="I5" s="7"/>
      <c r="J5" s="7"/>
      <c r="K5" s="7"/>
      <c r="L5" s="11" t="s">
        <v>21</v>
      </c>
      <c r="M5" s="17">
        <v>0.73777702823644031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pans="1:36" x14ac:dyDescent="0.2">
      <c r="A6" s="1">
        <v>1.5</v>
      </c>
      <c r="B6" s="1">
        <v>2.3710678622717363</v>
      </c>
      <c r="C6" s="1">
        <f t="shared" si="0"/>
        <v>2.9103607149638182</v>
      </c>
      <c r="D6" s="1">
        <f t="shared" si="1"/>
        <v>0.29083678096476356</v>
      </c>
      <c r="E6" s="7"/>
      <c r="F6" s="7"/>
      <c r="G6" s="7"/>
      <c r="H6" s="7"/>
      <c r="I6" s="7"/>
      <c r="J6" s="7"/>
      <c r="K6" s="7"/>
      <c r="L6" s="7"/>
      <c r="M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x14ac:dyDescent="0.2">
      <c r="A7" s="1">
        <v>2</v>
      </c>
      <c r="B7" s="1">
        <v>2.6384892569546374</v>
      </c>
      <c r="C7" s="1">
        <f t="shared" si="0"/>
        <v>2.910360714781552</v>
      </c>
      <c r="D7" s="1">
        <f t="shared" si="1"/>
        <v>7.3914089580931791E-2</v>
      </c>
      <c r="E7" s="7"/>
      <c r="F7" s="8" t="s">
        <v>23</v>
      </c>
      <c r="G7" s="7"/>
      <c r="H7" s="7"/>
      <c r="I7" s="7"/>
      <c r="J7" s="7"/>
      <c r="K7" s="7"/>
      <c r="L7" s="7"/>
      <c r="M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</row>
    <row r="8" spans="1:36" x14ac:dyDescent="0.2">
      <c r="A8" s="1">
        <v>2.5</v>
      </c>
      <c r="B8" s="1">
        <v>2.4232458739368079</v>
      </c>
      <c r="C8" s="1">
        <f t="shared" si="0"/>
        <v>2.9103607147815347</v>
      </c>
      <c r="D8" s="1">
        <f t="shared" si="1"/>
        <v>0.23728086817118349</v>
      </c>
      <c r="E8" s="7"/>
      <c r="F8" s="7" t="s">
        <v>36</v>
      </c>
      <c r="G8" s="7"/>
      <c r="H8" s="7"/>
      <c r="I8" s="7"/>
      <c r="J8" s="7"/>
      <c r="K8" s="7"/>
      <c r="L8" s="7"/>
      <c r="M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</row>
    <row r="9" spans="1:36" x14ac:dyDescent="0.2">
      <c r="A9" s="1">
        <v>0</v>
      </c>
      <c r="B9" s="1">
        <v>5.5185139398778871</v>
      </c>
      <c r="C9" s="1">
        <f t="shared" si="0"/>
        <v>5.6014004834924638</v>
      </c>
      <c r="D9" s="1">
        <f t="shared" si="1"/>
        <v>6.870179112371126E-3</v>
      </c>
      <c r="E9" s="7"/>
      <c r="F9" s="8" t="s">
        <v>25</v>
      </c>
      <c r="G9" s="7"/>
      <c r="H9" s="7"/>
      <c r="I9" s="7"/>
      <c r="J9" s="7"/>
      <c r="K9" s="7"/>
      <c r="L9" s="7"/>
      <c r="M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</row>
    <row r="10" spans="1:36" x14ac:dyDescent="0.2">
      <c r="A10" s="1">
        <v>0.25</v>
      </c>
      <c r="B10" s="1">
        <v>4.3617278360175931</v>
      </c>
      <c r="C10" s="1">
        <f t="shared" si="0"/>
        <v>3.6718982229452504</v>
      </c>
      <c r="D10" s="1">
        <f t="shared" si="1"/>
        <v>0.47586489507153806</v>
      </c>
      <c r="E10" s="7"/>
      <c r="F10" s="7" t="s">
        <v>37</v>
      </c>
      <c r="G10" s="7"/>
      <c r="H10" s="7"/>
      <c r="I10" s="7"/>
      <c r="J10" s="7"/>
      <c r="K10" s="7"/>
      <c r="L10" s="7"/>
      <c r="M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</row>
    <row r="11" spans="1:36" x14ac:dyDescent="0.2">
      <c r="A11" s="1">
        <v>0.5</v>
      </c>
      <c r="B11" s="1">
        <v>3.0845762779343309</v>
      </c>
      <c r="C11" s="1">
        <f t="shared" si="0"/>
        <v>2.9301134821555741</v>
      </c>
      <c r="D11" s="1">
        <f t="shared" si="1"/>
        <v>2.3858755279789919E-2</v>
      </c>
      <c r="E11" s="7"/>
      <c r="F11" s="8" t="s">
        <v>26</v>
      </c>
      <c r="G11" s="7"/>
      <c r="H11" s="7"/>
      <c r="I11" s="7"/>
      <c r="J11" s="7"/>
      <c r="K11" s="7"/>
      <c r="L11" s="7"/>
      <c r="M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</row>
    <row r="12" spans="1:36" x14ac:dyDescent="0.2">
      <c r="A12" s="1">
        <v>1</v>
      </c>
      <c r="B12" s="1">
        <v>2.9030899869919438</v>
      </c>
      <c r="C12" s="1">
        <f t="shared" si="0"/>
        <v>2.9103626340865092</v>
      </c>
      <c r="D12" s="1">
        <f t="shared" si="1"/>
        <v>5.2891395762091019E-5</v>
      </c>
      <c r="E12" s="7"/>
      <c r="F12" s="22" t="s">
        <v>27</v>
      </c>
      <c r="G12" s="23"/>
      <c r="H12" s="23"/>
      <c r="I12" s="23"/>
      <c r="J12" s="23"/>
      <c r="K12" s="23"/>
      <c r="L12" s="23"/>
      <c r="M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</row>
    <row r="13" spans="1:36" x14ac:dyDescent="0.2">
      <c r="A13" s="1">
        <v>1.5</v>
      </c>
      <c r="B13" s="1">
        <v>2.9030899869919438</v>
      </c>
      <c r="C13" s="1">
        <f t="shared" si="0"/>
        <v>2.9103607149638182</v>
      </c>
      <c r="D13" s="1">
        <f t="shared" si="1"/>
        <v>5.2863485240997501E-5</v>
      </c>
      <c r="E13" s="7"/>
      <c r="F13" s="23"/>
      <c r="G13" s="23"/>
      <c r="H13" s="23"/>
      <c r="I13" s="23"/>
      <c r="J13" s="23"/>
      <c r="K13" s="23"/>
      <c r="L13" s="23"/>
      <c r="M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</row>
    <row r="14" spans="1:36" x14ac:dyDescent="0.2">
      <c r="A14" s="1">
        <v>2</v>
      </c>
      <c r="B14" s="1">
        <v>4</v>
      </c>
      <c r="C14" s="1">
        <f t="shared" si="0"/>
        <v>2.910360714781552</v>
      </c>
      <c r="D14" s="1">
        <f t="shared" si="1"/>
        <v>1.1873137718913702</v>
      </c>
      <c r="E14" s="7"/>
      <c r="F14" s="23"/>
      <c r="G14" s="23"/>
      <c r="H14" s="23"/>
      <c r="I14" s="23"/>
      <c r="J14" s="23"/>
      <c r="K14" s="23"/>
      <c r="L14" s="23"/>
      <c r="M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</row>
    <row r="15" spans="1:36" x14ac:dyDescent="0.2">
      <c r="A15" s="1">
        <v>0</v>
      </c>
      <c r="B15" s="1">
        <v>5.7558748556724915</v>
      </c>
      <c r="C15" s="1">
        <f t="shared" si="0"/>
        <v>5.6014004834924638</v>
      </c>
      <c r="D15" s="1">
        <f t="shared" si="1"/>
        <v>2.386233166041371E-2</v>
      </c>
      <c r="E15" s="7"/>
      <c r="F15" s="7"/>
      <c r="G15" s="7"/>
      <c r="H15" s="7"/>
      <c r="I15" s="7"/>
      <c r="J15" s="7"/>
      <c r="K15" s="7"/>
      <c r="L15" s="7"/>
      <c r="M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36" x14ac:dyDescent="0.2">
      <c r="A16" s="1">
        <v>0.25</v>
      </c>
      <c r="B16" s="1">
        <v>2.6020599913279625</v>
      </c>
      <c r="C16" s="1">
        <f t="shared" si="0"/>
        <v>3.6718982229452504</v>
      </c>
      <c r="D16" s="1">
        <f t="shared" si="1"/>
        <v>1.1445538418300056</v>
      </c>
      <c r="E16" s="7"/>
      <c r="F16" s="7"/>
      <c r="G16" s="7"/>
      <c r="H16" s="7"/>
      <c r="I16" s="7"/>
      <c r="J16" s="7"/>
      <c r="K16" s="7"/>
      <c r="L16" s="7"/>
      <c r="M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x14ac:dyDescent="0.2">
      <c r="A17" s="1">
        <v>0.5</v>
      </c>
      <c r="B17" s="1">
        <v>2.7403626894942437</v>
      </c>
      <c r="C17" s="1">
        <f t="shared" si="0"/>
        <v>2.9301134821555741</v>
      </c>
      <c r="D17" s="1">
        <f t="shared" si="1"/>
        <v>3.6005363315603216E-2</v>
      </c>
      <c r="E17" s="7"/>
      <c r="F17" s="7"/>
      <c r="G17" s="7"/>
      <c r="H17" s="7"/>
      <c r="I17" s="7"/>
      <c r="J17" s="7"/>
      <c r="K17" s="7"/>
      <c r="L17" s="7"/>
      <c r="M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</row>
    <row r="18" spans="1:36" x14ac:dyDescent="0.2">
      <c r="A18" s="1">
        <v>1</v>
      </c>
      <c r="B18" s="1">
        <v>2.1760912590556813</v>
      </c>
      <c r="C18" s="1">
        <f t="shared" si="0"/>
        <v>2.9103626340865092</v>
      </c>
      <c r="D18" s="1">
        <f t="shared" si="1"/>
        <v>0.53915445218966263</v>
      </c>
      <c r="E18" s="7"/>
      <c r="F18" s="7"/>
      <c r="G18" s="7"/>
      <c r="H18" s="7"/>
      <c r="I18" s="7"/>
      <c r="J18" s="7"/>
      <c r="K18" s="7"/>
      <c r="L18" s="7"/>
      <c r="M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</row>
    <row r="19" spans="1:36" x14ac:dyDescent="0.2">
      <c r="A19" s="1">
        <v>1.5</v>
      </c>
      <c r="B19" s="1">
        <v>2.8662873390841948</v>
      </c>
      <c r="C19" s="1">
        <f t="shared" si="0"/>
        <v>2.9103607149638182</v>
      </c>
      <c r="D19" s="1">
        <f t="shared" si="1"/>
        <v>1.9424624614265745E-3</v>
      </c>
      <c r="E19" s="7"/>
      <c r="F19" s="7"/>
      <c r="G19" s="7"/>
      <c r="H19" s="7"/>
      <c r="I19" s="7"/>
      <c r="J19" s="7"/>
      <c r="K19" s="7"/>
      <c r="L19" s="7"/>
      <c r="M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x14ac:dyDescent="0.2">
      <c r="A20" s="1">
        <v>2</v>
      </c>
      <c r="B20" s="1">
        <v>3.6989700043360187</v>
      </c>
      <c r="C20" s="1">
        <f t="shared" si="0"/>
        <v>2.910360714781552</v>
      </c>
      <c r="D20" s="1">
        <f t="shared" si="1"/>
        <v>0.62190461157160082</v>
      </c>
      <c r="E20" s="7"/>
      <c r="F20" s="7"/>
      <c r="G20" s="7"/>
      <c r="H20" s="7"/>
      <c r="I20" s="7"/>
      <c r="J20" s="7"/>
      <c r="K20" s="7"/>
      <c r="L20" s="7"/>
      <c r="M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x14ac:dyDescent="0.2">
      <c r="A21" s="1">
        <v>2.5</v>
      </c>
      <c r="B21" s="1">
        <v>2.6180480967120929</v>
      </c>
      <c r="C21" s="1">
        <f t="shared" si="0"/>
        <v>2.9103607147815347</v>
      </c>
      <c r="D21" s="1">
        <f t="shared" si="1"/>
        <v>8.5446666682611319E-2</v>
      </c>
      <c r="E21" s="7"/>
      <c r="F21" s="7"/>
      <c r="G21" s="7"/>
      <c r="H21" s="7"/>
      <c r="I21" s="7"/>
      <c r="J21" s="7"/>
      <c r="K21" s="7"/>
      <c r="L21" s="7"/>
      <c r="M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</row>
    <row r="22" spans="1:36" x14ac:dyDescent="0.2">
      <c r="A22" s="6" t="s">
        <v>10</v>
      </c>
      <c r="B22" s="1"/>
      <c r="C22" s="1"/>
      <c r="D22" s="1">
        <f>SUM(D2:D21)</f>
        <v>5.5211480285866115</v>
      </c>
      <c r="E22" s="7"/>
      <c r="F22" s="7"/>
      <c r="G22" s="7"/>
      <c r="H22" s="7"/>
      <c r="I22" s="7"/>
      <c r="J22" s="7"/>
      <c r="K22" s="7"/>
      <c r="L22" s="7"/>
      <c r="M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x14ac:dyDescent="0.2">
      <c r="A23" s="3"/>
      <c r="B23" s="3"/>
      <c r="C23" s="3"/>
      <c r="D23" s="1"/>
      <c r="E23" s="7"/>
      <c r="F23" s="7"/>
      <c r="G23" s="7"/>
      <c r="H23" s="7"/>
      <c r="I23" s="7"/>
      <c r="J23" s="7"/>
      <c r="K23" s="7"/>
      <c r="L23" s="7"/>
      <c r="M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x14ac:dyDescent="0.2">
      <c r="A24" s="3"/>
      <c r="B24" s="3"/>
      <c r="C24" s="3"/>
      <c r="D24" s="1"/>
      <c r="E24" s="7"/>
      <c r="F24" s="7"/>
      <c r="G24" s="7"/>
      <c r="H24" s="7"/>
      <c r="I24" s="7"/>
      <c r="J24" s="7"/>
      <c r="K24" s="7"/>
      <c r="L24" s="7"/>
      <c r="M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</row>
    <row r="25" spans="1:36" x14ac:dyDescent="0.2">
      <c r="A25" s="3">
        <v>0</v>
      </c>
      <c r="B25" s="3"/>
      <c r="C25" s="3">
        <f xml:space="preserve"> LOG((10^$G$5 - 10^$G$4) * EXP(-$G$3 *A25 )  + 10^$G$4)</f>
        <v>5.6014004834924638</v>
      </c>
      <c r="D25" s="1"/>
      <c r="E25" s="7"/>
      <c r="F25" s="7"/>
      <c r="G25" s="7"/>
      <c r="H25" s="7"/>
      <c r="I25" s="7"/>
      <c r="J25" s="7"/>
      <c r="K25" s="7"/>
      <c r="L25" s="7"/>
      <c r="M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2">
      <c r="A26" s="3">
        <v>2.5000000000000001E-2</v>
      </c>
      <c r="B26" s="3"/>
      <c r="C26" s="3">
        <f t="shared" ref="C26:C89" si="2" xml:space="preserve"> LOG((10^$G$5 - 10^$G$4) * EXP(-$G$3 *A26 )  + 10^$G$4)</f>
        <v>5.4008013437643907</v>
      </c>
      <c r="D26" s="1"/>
      <c r="E26" s="7"/>
      <c r="F26" s="7"/>
      <c r="G26" s="7"/>
      <c r="H26" s="7"/>
      <c r="I26" s="7"/>
      <c r="J26" s="7"/>
      <c r="K26" s="7"/>
      <c r="L26" s="7"/>
      <c r="M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x14ac:dyDescent="0.2">
      <c r="A27" s="3">
        <v>0.05</v>
      </c>
      <c r="B27" s="3"/>
      <c r="C27" s="3">
        <f t="shared" si="2"/>
        <v>5.2005076072730709</v>
      </c>
      <c r="D27" s="1"/>
      <c r="E27" s="7"/>
      <c r="F27" s="7"/>
      <c r="G27" s="7"/>
      <c r="H27" s="7"/>
      <c r="I27" s="7"/>
      <c r="J27" s="7"/>
      <c r="K27" s="7"/>
      <c r="L27" s="7"/>
      <c r="M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2">
      <c r="A28" s="3">
        <v>7.5000000000000011E-2</v>
      </c>
      <c r="B28" s="3"/>
      <c r="C28" s="3">
        <f t="shared" si="2"/>
        <v>5.0006972102790543</v>
      </c>
      <c r="D28" s="1"/>
      <c r="E28" s="7"/>
      <c r="F28" s="7"/>
      <c r="G28" s="7"/>
      <c r="H28" s="7"/>
      <c r="I28" s="7"/>
      <c r="J28" s="7"/>
      <c r="K28" s="7"/>
      <c r="L28" s="7"/>
      <c r="M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</row>
    <row r="29" spans="1:36" x14ac:dyDescent="0.2">
      <c r="A29" s="3">
        <v>0.1</v>
      </c>
      <c r="B29" s="3"/>
      <c r="C29" s="3">
        <f t="shared" si="2"/>
        <v>4.8016499692401666</v>
      </c>
      <c r="D29" s="1"/>
      <c r="E29" s="7"/>
      <c r="F29" s="7"/>
      <c r="G29" s="7"/>
      <c r="H29" s="7"/>
      <c r="I29" s="7"/>
      <c r="J29" s="7"/>
      <c r="K29" s="7"/>
      <c r="L29" s="7"/>
      <c r="M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</row>
    <row r="30" spans="1:36" x14ac:dyDescent="0.2">
      <c r="A30" s="3">
        <v>0.125</v>
      </c>
      <c r="B30" s="3"/>
      <c r="C30" s="3">
        <f t="shared" si="2"/>
        <v>4.6038032475794539</v>
      </c>
      <c r="D30" s="1"/>
      <c r="E30" s="7"/>
      <c r="F30" s="7"/>
      <c r="G30" s="7"/>
      <c r="H30" s="7"/>
      <c r="I30" s="7"/>
      <c r="J30" s="7"/>
      <c r="K30" s="7"/>
      <c r="L30" s="7"/>
      <c r="M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x14ac:dyDescent="0.2">
      <c r="A31" s="3">
        <v>0.15</v>
      </c>
      <c r="B31" s="3"/>
      <c r="C31" s="3">
        <f t="shared" si="2"/>
        <v>4.4078341300611426</v>
      </c>
      <c r="D31" s="1"/>
      <c r="E31" s="7"/>
      <c r="F31" s="7"/>
      <c r="G31" s="7"/>
      <c r="H31" s="7"/>
      <c r="I31" s="7"/>
      <c r="J31" s="7"/>
      <c r="K31" s="7"/>
      <c r="L31" s="7"/>
      <c r="M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</row>
    <row r="32" spans="1:36" x14ac:dyDescent="0.2">
      <c r="A32" s="3">
        <v>0.17499999999999999</v>
      </c>
      <c r="B32" s="3"/>
      <c r="C32" s="3">
        <f t="shared" si="2"/>
        <v>4.2147750978090217</v>
      </c>
      <c r="D32" s="1"/>
      <c r="E32" s="7"/>
      <c r="F32" s="7"/>
      <c r="G32" s="7"/>
      <c r="H32" s="7"/>
      <c r="I32" s="7"/>
      <c r="J32" s="7"/>
      <c r="K32" s="7"/>
      <c r="L32" s="7"/>
      <c r="M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</row>
    <row r="33" spans="1:36" x14ac:dyDescent="0.2">
      <c r="A33" s="3">
        <v>0.19999999999999998</v>
      </c>
      <c r="B33" s="3"/>
      <c r="C33" s="3">
        <f t="shared" si="2"/>
        <v>4.0261637508728487</v>
      </c>
      <c r="D33" s="1"/>
      <c r="E33" s="7"/>
      <c r="F33" s="7"/>
      <c r="G33" s="7"/>
      <c r="H33" s="7"/>
      <c r="I33" s="7"/>
      <c r="J33" s="7"/>
      <c r="K33" s="7"/>
      <c r="L33" s="7"/>
      <c r="M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</row>
    <row r="34" spans="1:36" x14ac:dyDescent="0.2">
      <c r="A34" s="3">
        <v>0.22499999999999998</v>
      </c>
      <c r="B34" s="3"/>
      <c r="C34" s="3">
        <f t="shared" si="2"/>
        <v>3.8442071429451108</v>
      </c>
      <c r="D34" s="1"/>
      <c r="E34" s="7"/>
      <c r="F34" s="7"/>
      <c r="G34" s="7"/>
      <c r="H34" s="7"/>
      <c r="I34" s="7"/>
      <c r="J34" s="7"/>
      <c r="K34" s="7"/>
      <c r="L34" s="7"/>
      <c r="M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</row>
    <row r="35" spans="1:36" x14ac:dyDescent="0.2">
      <c r="A35" s="3">
        <v>0.24999999999999997</v>
      </c>
      <c r="B35" s="3"/>
      <c r="C35" s="3">
        <f t="shared" si="2"/>
        <v>3.6718982229452504</v>
      </c>
      <c r="D35" s="1"/>
      <c r="E35" s="7"/>
      <c r="F35" s="7"/>
      <c r="G35" s="7"/>
      <c r="H35" s="7"/>
      <c r="I35" s="7"/>
      <c r="J35" s="7"/>
      <c r="K35" s="7"/>
      <c r="L35" s="7"/>
      <c r="M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</row>
    <row r="36" spans="1:36" x14ac:dyDescent="0.2">
      <c r="A36" s="3">
        <v>0.27499999999999997</v>
      </c>
      <c r="B36" s="3"/>
      <c r="C36" s="3">
        <f t="shared" si="2"/>
        <v>3.5129568918684648</v>
      </c>
      <c r="D36" s="1"/>
      <c r="E36" s="7"/>
      <c r="F36" s="7"/>
      <c r="G36" s="7"/>
      <c r="H36" s="7"/>
      <c r="I36" s="7"/>
      <c r="J36" s="7"/>
      <c r="K36" s="7"/>
      <c r="L36" s="7"/>
      <c r="M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</row>
    <row r="37" spans="1:36" x14ac:dyDescent="0.2">
      <c r="A37" s="3">
        <v>0.3</v>
      </c>
      <c r="B37" s="3"/>
      <c r="C37" s="3">
        <f t="shared" si="2"/>
        <v>3.3714249316918981</v>
      </c>
      <c r="D37" s="1"/>
      <c r="E37" s="7"/>
      <c r="F37" s="7"/>
      <c r="G37" s="7"/>
      <c r="H37" s="7"/>
      <c r="I37" s="7"/>
      <c r="J37" s="7"/>
      <c r="K37" s="7"/>
      <c r="L37" s="7"/>
      <c r="M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</row>
    <row r="38" spans="1:36" x14ac:dyDescent="0.2">
      <c r="A38" s="3">
        <v>0.32500000000000001</v>
      </c>
      <c r="B38" s="3"/>
      <c r="C38" s="3">
        <f t="shared" si="2"/>
        <v>3.2508316618058442</v>
      </c>
      <c r="D38" s="1"/>
      <c r="E38" s="7"/>
      <c r="F38" s="7"/>
      <c r="G38" s="7"/>
      <c r="H38" s="7"/>
      <c r="I38" s="7"/>
      <c r="J38" s="7"/>
      <c r="K38" s="7"/>
      <c r="L38" s="7"/>
      <c r="M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</row>
    <row r="39" spans="1:36" x14ac:dyDescent="0.2">
      <c r="A39" s="3">
        <v>0.35000000000000003</v>
      </c>
      <c r="B39" s="3"/>
      <c r="C39" s="3">
        <f t="shared" si="2"/>
        <v>3.1531482467747995</v>
      </c>
      <c r="D39" s="1"/>
      <c r="E39" s="7"/>
      <c r="F39" s="7"/>
      <c r="G39" s="7"/>
      <c r="H39" s="7"/>
      <c r="I39" s="7"/>
      <c r="J39" s="7"/>
      <c r="K39" s="7"/>
      <c r="L39" s="7"/>
      <c r="M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</row>
    <row r="40" spans="1:36" x14ac:dyDescent="0.2">
      <c r="A40" s="3">
        <v>0.37500000000000006</v>
      </c>
      <c r="B40" s="3"/>
      <c r="C40" s="3">
        <f t="shared" si="2"/>
        <v>3.078080920154044</v>
      </c>
      <c r="D40" s="1"/>
      <c r="E40" s="7"/>
      <c r="F40" s="7"/>
      <c r="G40" s="7"/>
      <c r="H40" s="7"/>
      <c r="I40" s="7"/>
      <c r="J40" s="7"/>
      <c r="K40" s="7"/>
      <c r="L40" s="7"/>
      <c r="M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</row>
    <row r="41" spans="1:36" x14ac:dyDescent="0.2">
      <c r="A41" s="3">
        <v>0.40000000000000008</v>
      </c>
      <c r="B41" s="3"/>
      <c r="C41" s="3">
        <f t="shared" si="2"/>
        <v>3.0231817553259526</v>
      </c>
      <c r="D41" s="1"/>
      <c r="E41" s="7"/>
      <c r="F41" s="7"/>
      <c r="G41" s="7"/>
      <c r="H41" s="7"/>
      <c r="I41" s="7"/>
      <c r="J41" s="7"/>
      <c r="K41" s="7"/>
      <c r="L41" s="7"/>
      <c r="M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</row>
    <row r="42" spans="1:36" x14ac:dyDescent="0.2">
      <c r="A42" s="3">
        <v>0.4250000000000001</v>
      </c>
      <c r="B42" s="3"/>
      <c r="C42" s="3">
        <f t="shared" si="2"/>
        <v>2.9846973557789509</v>
      </c>
      <c r="D42" s="1"/>
      <c r="E42" s="7"/>
      <c r="F42" s="7"/>
      <c r="G42" s="7"/>
      <c r="H42" s="7"/>
      <c r="I42" s="7"/>
      <c r="J42" s="7"/>
      <c r="K42" s="7"/>
      <c r="L42" s="7"/>
      <c r="M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</row>
    <row r="43" spans="1:36" x14ac:dyDescent="0.2">
      <c r="A43" s="3">
        <v>0.45000000000000012</v>
      </c>
      <c r="B43" s="3"/>
      <c r="C43" s="3">
        <f t="shared" si="2"/>
        <v>2.958603964136421</v>
      </c>
      <c r="D43" s="1"/>
      <c r="E43" s="7"/>
      <c r="F43" s="7"/>
      <c r="G43" s="7"/>
      <c r="H43" s="7"/>
      <c r="I43" s="7"/>
      <c r="J43" s="7"/>
      <c r="K43" s="7"/>
      <c r="L43" s="7"/>
      <c r="M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</row>
    <row r="44" spans="1:36" x14ac:dyDescent="0.2">
      <c r="A44" s="3">
        <v>0.47500000000000014</v>
      </c>
      <c r="B44" s="3"/>
      <c r="C44" s="3">
        <f t="shared" si="2"/>
        <v>2.9413405851100882</v>
      </c>
      <c r="D44" s="1"/>
      <c r="E44" s="7"/>
      <c r="F44" s="7"/>
      <c r="G44" s="7"/>
      <c r="H44" s="7"/>
      <c r="I44" s="7"/>
      <c r="J44" s="7"/>
      <c r="K44" s="7"/>
      <c r="L44" s="7"/>
      <c r="M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</row>
    <row r="45" spans="1:36" x14ac:dyDescent="0.2">
      <c r="A45" s="3">
        <v>0.50000000000000011</v>
      </c>
      <c r="B45" s="3"/>
      <c r="C45" s="3">
        <f t="shared" si="2"/>
        <v>2.9301134821555737</v>
      </c>
      <c r="D45" s="1"/>
      <c r="E45" s="7"/>
      <c r="F45" s="7"/>
      <c r="G45" s="7"/>
      <c r="H45" s="7"/>
      <c r="I45" s="7"/>
      <c r="J45" s="7"/>
      <c r="K45" s="7"/>
      <c r="L45" s="7"/>
      <c r="M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</row>
    <row r="46" spans="1:36" x14ac:dyDescent="0.2">
      <c r="A46" s="3">
        <v>0.52500000000000013</v>
      </c>
      <c r="B46" s="3"/>
      <c r="C46" s="3">
        <f t="shared" si="2"/>
        <v>2.9228961418786996</v>
      </c>
      <c r="D46" s="1"/>
      <c r="E46" s="7"/>
      <c r="F46" s="7"/>
      <c r="G46" s="7"/>
      <c r="H46" s="7"/>
      <c r="I46" s="7"/>
      <c r="J46" s="7"/>
      <c r="K46" s="7"/>
      <c r="L46" s="7"/>
      <c r="M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</row>
    <row r="47" spans="1:36" x14ac:dyDescent="0.2">
      <c r="A47" s="3">
        <v>0.55000000000000016</v>
      </c>
      <c r="B47" s="3"/>
      <c r="C47" s="3">
        <f t="shared" si="2"/>
        <v>2.9182917618193134</v>
      </c>
      <c r="D47" s="1"/>
      <c r="E47" s="7"/>
      <c r="F47" s="7"/>
      <c r="G47" s="7"/>
      <c r="H47" s="7"/>
      <c r="I47" s="7"/>
      <c r="J47" s="7"/>
      <c r="K47" s="7"/>
      <c r="L47" s="7"/>
      <c r="M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</row>
    <row r="48" spans="1:36" x14ac:dyDescent="0.2">
      <c r="A48" s="3">
        <v>0.57500000000000018</v>
      </c>
      <c r="B48" s="3"/>
      <c r="C48" s="3">
        <f t="shared" si="2"/>
        <v>2.9153688468234762</v>
      </c>
      <c r="D48" s="1"/>
      <c r="E48" s="7"/>
      <c r="F48" s="7"/>
      <c r="G48" s="7"/>
      <c r="H48" s="7"/>
      <c r="I48" s="7"/>
      <c r="J48" s="7"/>
      <c r="K48" s="7"/>
      <c r="L48" s="7"/>
      <c r="M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</row>
    <row r="49" spans="1:36" x14ac:dyDescent="0.2">
      <c r="A49" s="3">
        <v>0.6000000000000002</v>
      </c>
      <c r="B49" s="3"/>
      <c r="C49" s="3">
        <f t="shared" si="2"/>
        <v>2.9135192243024761</v>
      </c>
      <c r="D49" s="1"/>
      <c r="E49" s="7"/>
      <c r="F49" s="7"/>
      <c r="G49" s="7"/>
      <c r="H49" s="7"/>
      <c r="I49" s="7"/>
      <c r="J49" s="7"/>
      <c r="K49" s="7"/>
      <c r="L49" s="7"/>
      <c r="M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</row>
    <row r="50" spans="1:36" x14ac:dyDescent="0.2">
      <c r="A50" s="3">
        <v>0.62500000000000022</v>
      </c>
      <c r="B50" s="3"/>
      <c r="C50" s="3">
        <f t="shared" si="2"/>
        <v>2.9123511450444237</v>
      </c>
      <c r="D50" s="1"/>
      <c r="E50" s="7"/>
      <c r="F50" s="7"/>
      <c r="G50" s="7"/>
      <c r="H50" s="7"/>
      <c r="I50" s="7"/>
      <c r="J50" s="7"/>
      <c r="K50" s="7"/>
      <c r="L50" s="7"/>
      <c r="M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</row>
    <row r="51" spans="1:36" x14ac:dyDescent="0.2">
      <c r="A51" s="3">
        <v>0.65000000000000024</v>
      </c>
      <c r="B51" s="3"/>
      <c r="C51" s="3">
        <f t="shared" si="2"/>
        <v>2.9116144208173309</v>
      </c>
      <c r="D51" s="1"/>
      <c r="E51" s="7"/>
      <c r="F51" s="7"/>
      <c r="G51" s="7"/>
      <c r="H51" s="7"/>
      <c r="I51" s="7"/>
      <c r="J51" s="7"/>
      <c r="K51" s="7"/>
      <c r="L51" s="7"/>
      <c r="M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</row>
    <row r="52" spans="1:36" x14ac:dyDescent="0.2">
      <c r="A52" s="3">
        <v>0.67500000000000027</v>
      </c>
      <c r="B52" s="3"/>
      <c r="C52" s="3">
        <f t="shared" si="2"/>
        <v>2.9111501347539632</v>
      </c>
      <c r="D52" s="1"/>
      <c r="E52" s="7"/>
      <c r="F52" s="7"/>
      <c r="G52" s="7"/>
      <c r="H52" s="7"/>
      <c r="I52" s="7"/>
      <c r="J52" s="7"/>
      <c r="K52" s="7"/>
      <c r="L52" s="7"/>
      <c r="M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</row>
    <row r="53" spans="1:36" x14ac:dyDescent="0.2">
      <c r="A53" s="3">
        <v>0.70000000000000029</v>
      </c>
      <c r="B53" s="3"/>
      <c r="C53" s="3">
        <f t="shared" si="2"/>
        <v>2.9108576897646596</v>
      </c>
      <c r="D53" s="1"/>
      <c r="E53" s="7"/>
      <c r="F53" s="7"/>
      <c r="G53" s="7"/>
      <c r="H53" s="7"/>
      <c r="I53" s="7"/>
      <c r="J53" s="7"/>
      <c r="K53" s="7"/>
      <c r="L53" s="7"/>
      <c r="M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</row>
    <row r="54" spans="1:36" x14ac:dyDescent="0.2">
      <c r="A54" s="3">
        <v>0.72500000000000031</v>
      </c>
      <c r="B54" s="3"/>
      <c r="C54" s="3">
        <f t="shared" si="2"/>
        <v>2.9106735436142555</v>
      </c>
      <c r="D54" s="1"/>
      <c r="E54" s="7"/>
      <c r="F54" s="7"/>
      <c r="G54" s="7"/>
      <c r="H54" s="7"/>
      <c r="I54" s="7"/>
      <c r="J54" s="7"/>
      <c r="K54" s="7"/>
      <c r="L54" s="7"/>
      <c r="M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</row>
    <row r="55" spans="1:36" x14ac:dyDescent="0.2">
      <c r="A55" s="3">
        <v>0.75000000000000033</v>
      </c>
      <c r="B55" s="3"/>
      <c r="C55" s="3">
        <f t="shared" si="2"/>
        <v>2.9105576144131384</v>
      </c>
      <c r="D55" s="1"/>
      <c r="E55" s="7"/>
      <c r="F55" s="7"/>
      <c r="G55" s="7"/>
      <c r="H55" s="7"/>
      <c r="I55" s="7"/>
      <c r="J55" s="7"/>
      <c r="K55" s="7"/>
      <c r="L55" s="7"/>
      <c r="M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</row>
    <row r="56" spans="1:36" x14ac:dyDescent="0.2">
      <c r="A56" s="3">
        <v>0.77500000000000036</v>
      </c>
      <c r="B56" s="3"/>
      <c r="C56" s="3">
        <f t="shared" si="2"/>
        <v>2.9104846405303855</v>
      </c>
      <c r="D56" s="1"/>
      <c r="E56" s="7"/>
      <c r="F56" s="7"/>
      <c r="G56" s="7"/>
      <c r="H56" s="7"/>
      <c r="I56" s="7"/>
      <c r="J56" s="7"/>
      <c r="K56" s="7"/>
      <c r="L56" s="7"/>
      <c r="M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</row>
    <row r="57" spans="1:36" x14ac:dyDescent="0.2">
      <c r="A57" s="3">
        <v>0.80000000000000038</v>
      </c>
      <c r="B57" s="3"/>
      <c r="C57" s="3">
        <f t="shared" si="2"/>
        <v>2.9104387094071082</v>
      </c>
      <c r="D57" s="1"/>
      <c r="E57" s="7"/>
      <c r="F57" s="7"/>
      <c r="G57" s="7"/>
      <c r="H57" s="7"/>
      <c r="I57" s="7"/>
      <c r="J57" s="7"/>
      <c r="K57" s="7"/>
      <c r="L57" s="7"/>
      <c r="M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</row>
    <row r="58" spans="1:36" x14ac:dyDescent="0.2">
      <c r="A58" s="3">
        <v>0.8250000000000004</v>
      </c>
      <c r="B58" s="3"/>
      <c r="C58" s="3">
        <f t="shared" si="2"/>
        <v>2.9104098009678201</v>
      </c>
      <c r="D58" s="1"/>
      <c r="E58" s="7"/>
      <c r="F58" s="7"/>
      <c r="G58" s="7"/>
      <c r="H58" s="7"/>
      <c r="I58" s="7"/>
      <c r="J58" s="7"/>
      <c r="K58" s="7"/>
      <c r="L58" s="7"/>
      <c r="M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</row>
    <row r="59" spans="1:36" x14ac:dyDescent="0.2">
      <c r="A59" s="3">
        <v>0.85000000000000042</v>
      </c>
      <c r="B59" s="3"/>
      <c r="C59" s="3">
        <f t="shared" si="2"/>
        <v>2.9103916069608822</v>
      </c>
      <c r="D59" s="1"/>
      <c r="E59" s="7"/>
      <c r="F59" s="7"/>
      <c r="G59" s="7"/>
      <c r="H59" s="7"/>
      <c r="I59" s="7"/>
      <c r="J59" s="7"/>
      <c r="K59" s="7"/>
      <c r="L59" s="7"/>
      <c r="M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</row>
    <row r="60" spans="1:36" x14ac:dyDescent="0.2">
      <c r="A60" s="3">
        <v>0.87500000000000044</v>
      </c>
      <c r="B60" s="3"/>
      <c r="C60" s="3">
        <f t="shared" si="2"/>
        <v>2.9103801564902461</v>
      </c>
      <c r="D60" s="1"/>
      <c r="E60" s="7"/>
      <c r="F60" s="7"/>
      <c r="G60" s="7"/>
      <c r="H60" s="7"/>
      <c r="I60" s="7"/>
      <c r="J60" s="7"/>
      <c r="K60" s="7"/>
      <c r="L60" s="7"/>
      <c r="M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</row>
    <row r="61" spans="1:36" x14ac:dyDescent="0.2">
      <c r="A61" s="3">
        <v>0.90000000000000047</v>
      </c>
      <c r="B61" s="3"/>
      <c r="C61" s="3">
        <f t="shared" si="2"/>
        <v>2.9103729501821651</v>
      </c>
      <c r="D61" s="1"/>
      <c r="E61" s="7"/>
      <c r="F61" s="7"/>
      <c r="G61" s="7"/>
      <c r="H61" s="7"/>
      <c r="I61" s="7"/>
      <c r="J61" s="7"/>
      <c r="K61" s="7"/>
      <c r="L61" s="7"/>
      <c r="M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</row>
    <row r="62" spans="1:36" x14ac:dyDescent="0.2">
      <c r="A62" s="3">
        <v>0.92500000000000049</v>
      </c>
      <c r="B62" s="3"/>
      <c r="C62" s="3">
        <f t="shared" si="2"/>
        <v>2.9103684149569893</v>
      </c>
      <c r="D62" s="1"/>
      <c r="E62" s="7"/>
      <c r="F62" s="7"/>
      <c r="G62" s="7"/>
      <c r="H62" s="7"/>
      <c r="I62" s="7"/>
      <c r="J62" s="7"/>
      <c r="K62" s="7"/>
      <c r="L62" s="7"/>
      <c r="M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</row>
    <row r="63" spans="1:36" x14ac:dyDescent="0.2">
      <c r="A63" s="3">
        <v>0.95000000000000051</v>
      </c>
      <c r="B63" s="3"/>
      <c r="C63" s="3">
        <f t="shared" si="2"/>
        <v>2.9103655607681165</v>
      </c>
      <c r="D63" s="1"/>
      <c r="E63" s="7"/>
      <c r="F63" s="7"/>
      <c r="G63" s="7"/>
      <c r="H63" s="7"/>
      <c r="I63" s="7"/>
      <c r="J63" s="7"/>
      <c r="K63" s="7"/>
      <c r="L63" s="7"/>
      <c r="M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</row>
    <row r="64" spans="1:36" x14ac:dyDescent="0.2">
      <c r="A64" s="3">
        <v>0.97500000000000053</v>
      </c>
      <c r="B64" s="3"/>
      <c r="C64" s="3">
        <f t="shared" si="2"/>
        <v>2.9103637645246847</v>
      </c>
      <c r="D64" s="1"/>
      <c r="E64" s="7"/>
      <c r="F64" s="7"/>
      <c r="G64" s="7"/>
      <c r="H64" s="7"/>
      <c r="I64" s="7"/>
      <c r="J64" s="7"/>
      <c r="K64" s="7"/>
      <c r="L64" s="7"/>
      <c r="M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</row>
    <row r="65" spans="1:36" x14ac:dyDescent="0.2">
      <c r="A65" s="3">
        <v>1.0000000000000004</v>
      </c>
      <c r="B65" s="3"/>
      <c r="C65" s="3">
        <f t="shared" si="2"/>
        <v>2.9103626340865092</v>
      </c>
      <c r="D65" s="1"/>
      <c r="E65" s="7"/>
      <c r="F65" s="7"/>
      <c r="G65" s="7"/>
      <c r="H65" s="7"/>
      <c r="I65" s="7"/>
      <c r="J65" s="7"/>
      <c r="K65" s="7"/>
      <c r="L65" s="7"/>
      <c r="M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</row>
    <row r="66" spans="1:36" x14ac:dyDescent="0.2">
      <c r="A66" s="3">
        <v>1.0250000000000004</v>
      </c>
      <c r="B66" s="3"/>
      <c r="C66" s="3">
        <f t="shared" si="2"/>
        <v>2.9103619226635189</v>
      </c>
      <c r="D66" s="1"/>
      <c r="E66" s="7"/>
      <c r="F66" s="7"/>
      <c r="G66" s="7"/>
      <c r="H66" s="7"/>
      <c r="I66" s="7"/>
      <c r="J66" s="7"/>
      <c r="K66" s="7"/>
      <c r="L66" s="7"/>
      <c r="M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</row>
    <row r="67" spans="1:36" x14ac:dyDescent="0.2">
      <c r="A67" s="3">
        <v>1.0500000000000003</v>
      </c>
      <c r="B67" s="3"/>
      <c r="C67" s="3">
        <f t="shared" si="2"/>
        <v>2.9103614749413134</v>
      </c>
      <c r="D67" s="1"/>
      <c r="E67" s="7"/>
      <c r="F67" s="7"/>
      <c r="G67" s="7"/>
      <c r="H67" s="7"/>
      <c r="I67" s="7"/>
      <c r="J67" s="7"/>
      <c r="K67" s="7"/>
      <c r="L67" s="7"/>
      <c r="M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</row>
    <row r="68" spans="1:36" x14ac:dyDescent="0.2">
      <c r="A68" s="3">
        <v>1.0750000000000002</v>
      </c>
      <c r="B68" s="3"/>
      <c r="C68" s="3">
        <f t="shared" si="2"/>
        <v>2.9103611931749427</v>
      </c>
      <c r="D68" s="1"/>
      <c r="E68" s="7"/>
      <c r="F68" s="7"/>
      <c r="G68" s="7"/>
      <c r="H68" s="7"/>
      <c r="I68" s="7"/>
      <c r="J68" s="7"/>
      <c r="K68" s="7"/>
      <c r="L68" s="7"/>
      <c r="M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</row>
    <row r="69" spans="1:36" x14ac:dyDescent="0.2">
      <c r="A69" s="3">
        <v>1.1000000000000001</v>
      </c>
      <c r="B69" s="3"/>
      <c r="C69" s="3">
        <f t="shared" si="2"/>
        <v>2.910361015850115</v>
      </c>
      <c r="D69" s="1"/>
      <c r="E69" s="7"/>
      <c r="F69" s="7"/>
      <c r="G69" s="7"/>
      <c r="H69" s="7"/>
      <c r="I69" s="7"/>
      <c r="J69" s="7"/>
      <c r="K69" s="7"/>
      <c r="L69" s="7"/>
      <c r="M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</row>
    <row r="70" spans="1:36" x14ac:dyDescent="0.2">
      <c r="A70" s="3">
        <v>1.125</v>
      </c>
      <c r="B70" s="3"/>
      <c r="C70" s="3">
        <f t="shared" si="2"/>
        <v>2.910360904253801</v>
      </c>
      <c r="D70" s="1"/>
      <c r="E70" s="7"/>
      <c r="F70" s="7"/>
      <c r="G70" s="7"/>
      <c r="H70" s="7"/>
      <c r="I70" s="7"/>
      <c r="J70" s="7"/>
      <c r="K70" s="7"/>
      <c r="L70" s="7"/>
      <c r="M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</row>
    <row r="71" spans="1:36" x14ac:dyDescent="0.2">
      <c r="A71" s="3">
        <v>1.1499999999999999</v>
      </c>
      <c r="B71" s="3"/>
      <c r="C71" s="3">
        <f t="shared" si="2"/>
        <v>2.9103608340225988</v>
      </c>
      <c r="D71" s="1"/>
      <c r="E71" s="7"/>
      <c r="F71" s="7"/>
      <c r="G71" s="7"/>
      <c r="H71" s="7"/>
      <c r="I71" s="7"/>
      <c r="J71" s="7"/>
      <c r="K71" s="7"/>
      <c r="L71" s="7"/>
      <c r="M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</row>
    <row r="72" spans="1:36" x14ac:dyDescent="0.2">
      <c r="A72" s="3">
        <v>1.1749999999999998</v>
      </c>
      <c r="B72" s="3"/>
      <c r="C72" s="3">
        <f t="shared" si="2"/>
        <v>2.9103607898238155</v>
      </c>
      <c r="D72" s="1"/>
      <c r="E72" s="7"/>
      <c r="F72" s="7"/>
      <c r="G72" s="7"/>
      <c r="H72" s="7"/>
      <c r="I72" s="7"/>
      <c r="J72" s="7"/>
      <c r="K72" s="7"/>
      <c r="L72" s="7"/>
      <c r="M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</row>
    <row r="73" spans="1:36" x14ac:dyDescent="0.2">
      <c r="A73" s="3">
        <v>1.1999999999999997</v>
      </c>
      <c r="B73" s="3"/>
      <c r="C73" s="3">
        <f t="shared" si="2"/>
        <v>2.9103607620080822</v>
      </c>
      <c r="D73" s="1"/>
      <c r="E73" s="7"/>
      <c r="F73" s="7"/>
      <c r="G73" s="7"/>
      <c r="H73" s="7"/>
      <c r="I73" s="7"/>
      <c r="J73" s="7"/>
      <c r="K73" s="7"/>
      <c r="L73" s="7"/>
      <c r="M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</row>
    <row r="74" spans="1:36" x14ac:dyDescent="0.2">
      <c r="A74" s="3">
        <v>1.2249999999999996</v>
      </c>
      <c r="B74" s="3"/>
      <c r="C74" s="3">
        <f t="shared" si="2"/>
        <v>2.9103607445027362</v>
      </c>
      <c r="D74" s="1"/>
      <c r="E74" s="7"/>
      <c r="F74" s="7"/>
      <c r="G74" s="7"/>
      <c r="H74" s="7"/>
      <c r="I74" s="7"/>
      <c r="J74" s="7"/>
      <c r="K74" s="7"/>
      <c r="L74" s="7"/>
      <c r="M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</row>
    <row r="75" spans="1:36" x14ac:dyDescent="0.2">
      <c r="A75" s="3">
        <v>1.2499999999999996</v>
      </c>
      <c r="B75" s="3"/>
      <c r="C75" s="3">
        <f t="shared" si="2"/>
        <v>2.9103607334860531</v>
      </c>
      <c r="D75" s="1"/>
      <c r="E75" s="7"/>
      <c r="F75" s="7"/>
      <c r="G75" s="7"/>
      <c r="H75" s="7"/>
      <c r="I75" s="7"/>
      <c r="J75" s="7"/>
      <c r="K75" s="7"/>
      <c r="L75" s="7"/>
      <c r="M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</row>
    <row r="76" spans="1:36" x14ac:dyDescent="0.2">
      <c r="A76" s="3">
        <v>1.2749999999999995</v>
      </c>
      <c r="B76" s="3"/>
      <c r="C76" s="3">
        <f t="shared" si="2"/>
        <v>2.9103607265528959</v>
      </c>
      <c r="D76" s="1"/>
      <c r="E76" s="7"/>
      <c r="F76" s="7"/>
      <c r="G76" s="7"/>
      <c r="H76" s="7"/>
      <c r="I76" s="7"/>
      <c r="J76" s="7"/>
      <c r="K76" s="7"/>
      <c r="L76" s="7"/>
      <c r="M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</row>
    <row r="77" spans="1:36" x14ac:dyDescent="0.2">
      <c r="A77" s="3">
        <v>1.2999999999999994</v>
      </c>
      <c r="B77" s="3"/>
      <c r="C77" s="3">
        <f t="shared" si="2"/>
        <v>2.910360722189635</v>
      </c>
      <c r="D77" s="1"/>
      <c r="E77" s="7"/>
      <c r="F77" s="7"/>
      <c r="G77" s="7"/>
      <c r="H77" s="7"/>
      <c r="I77" s="7"/>
      <c r="J77" s="7"/>
      <c r="K77" s="7"/>
      <c r="L77" s="7"/>
      <c r="M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</row>
    <row r="78" spans="1:36" x14ac:dyDescent="0.2">
      <c r="A78" s="3">
        <v>1.3249999999999993</v>
      </c>
      <c r="B78" s="3"/>
      <c r="C78" s="3">
        <f t="shared" si="2"/>
        <v>2.9103607194436929</v>
      </c>
      <c r="D78" s="1"/>
      <c r="E78" s="7"/>
      <c r="F78" s="7"/>
      <c r="G78" s="7"/>
      <c r="H78" s="7"/>
      <c r="I78" s="7"/>
      <c r="J78" s="7"/>
      <c r="K78" s="7"/>
      <c r="L78" s="7"/>
      <c r="M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</row>
    <row r="79" spans="1:36" x14ac:dyDescent="0.2">
      <c r="A79" s="3">
        <v>1.3499999999999992</v>
      </c>
      <c r="B79" s="3"/>
      <c r="C79" s="3">
        <f t="shared" si="2"/>
        <v>2.9103607177155824</v>
      </c>
      <c r="D79" s="1"/>
      <c r="E79" s="7"/>
      <c r="F79" s="7"/>
      <c r="G79" s="7"/>
      <c r="H79" s="7"/>
      <c r="I79" s="7"/>
      <c r="J79" s="7"/>
      <c r="K79" s="7"/>
      <c r="L79" s="7"/>
      <c r="M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</row>
    <row r="80" spans="1:36" x14ac:dyDescent="0.2">
      <c r="A80" s="3">
        <v>1.3749999999999991</v>
      </c>
      <c r="B80" s="3"/>
      <c r="C80" s="3">
        <f t="shared" si="2"/>
        <v>2.9103607166280261</v>
      </c>
      <c r="D80" s="1"/>
      <c r="E80" s="7"/>
      <c r="F80" s="7"/>
      <c r="G80" s="7"/>
      <c r="H80" s="7"/>
      <c r="I80" s="7"/>
      <c r="J80" s="7"/>
      <c r="K80" s="7"/>
      <c r="L80" s="7"/>
      <c r="M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</row>
    <row r="81" spans="1:36" x14ac:dyDescent="0.2">
      <c r="A81" s="3">
        <v>1.399999999999999</v>
      </c>
      <c r="B81" s="3"/>
      <c r="C81" s="3">
        <f t="shared" si="2"/>
        <v>2.9103607159435918</v>
      </c>
      <c r="D81" s="1"/>
      <c r="E81" s="7"/>
      <c r="F81" s="7"/>
      <c r="G81" s="7"/>
      <c r="H81" s="7"/>
      <c r="I81" s="7"/>
      <c r="J81" s="7"/>
      <c r="K81" s="7"/>
      <c r="L81" s="7"/>
      <c r="M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</row>
    <row r="82" spans="1:36" x14ac:dyDescent="0.2">
      <c r="A82" s="3">
        <v>1.4249999999999989</v>
      </c>
      <c r="B82" s="3"/>
      <c r="C82" s="3">
        <f t="shared" si="2"/>
        <v>2.910360715512855</v>
      </c>
      <c r="D82" s="1"/>
      <c r="E82" s="7"/>
      <c r="F82" s="7"/>
      <c r="G82" s="7"/>
      <c r="H82" s="7"/>
      <c r="I82" s="7"/>
      <c r="J82" s="7"/>
      <c r="K82" s="7"/>
      <c r="L82" s="7"/>
      <c r="M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</row>
    <row r="83" spans="1:36" x14ac:dyDescent="0.2">
      <c r="A83" s="3">
        <v>1.4499999999999988</v>
      </c>
      <c r="B83" s="3"/>
      <c r="C83" s="3">
        <f t="shared" si="2"/>
        <v>2.9103607152417781</v>
      </c>
      <c r="D83" s="1"/>
      <c r="E83" s="7"/>
      <c r="F83" s="7"/>
      <c r="G83" s="7"/>
      <c r="H83" s="7"/>
      <c r="I83" s="7"/>
      <c r="J83" s="7"/>
      <c r="K83" s="7"/>
      <c r="L83" s="7"/>
      <c r="M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</row>
    <row r="84" spans="1:36" x14ac:dyDescent="0.2">
      <c r="A84" s="3">
        <v>1.4749999999999988</v>
      </c>
      <c r="B84" s="3"/>
      <c r="C84" s="3">
        <f t="shared" si="2"/>
        <v>2.9103607150711808</v>
      </c>
      <c r="D84" s="1"/>
      <c r="E84" s="7"/>
      <c r="F84" s="7"/>
      <c r="G84" s="7"/>
      <c r="H84" s="7"/>
      <c r="I84" s="7"/>
      <c r="J84" s="7"/>
      <c r="K84" s="7"/>
      <c r="L84" s="7"/>
      <c r="M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</row>
    <row r="85" spans="1:36" x14ac:dyDescent="0.2">
      <c r="A85" s="3">
        <v>1.4999999999999987</v>
      </c>
      <c r="B85" s="3"/>
      <c r="C85" s="3">
        <f t="shared" si="2"/>
        <v>2.9103607149638182</v>
      </c>
      <c r="D85" s="1"/>
      <c r="E85" s="7"/>
      <c r="F85" s="7"/>
      <c r="G85" s="7"/>
      <c r="H85" s="7"/>
      <c r="I85" s="7"/>
      <c r="J85" s="7"/>
      <c r="K85" s="7"/>
      <c r="L85" s="7"/>
      <c r="M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</row>
    <row r="86" spans="1:36" x14ac:dyDescent="0.2">
      <c r="A86" s="3">
        <v>1.5249999999999986</v>
      </c>
      <c r="B86" s="3"/>
      <c r="C86" s="3">
        <f t="shared" si="2"/>
        <v>2.9103607148962518</v>
      </c>
      <c r="D86" s="1"/>
      <c r="E86" s="7"/>
      <c r="F86" s="7"/>
      <c r="G86" s="7"/>
      <c r="H86" s="7"/>
      <c r="I86" s="7"/>
      <c r="J86" s="7"/>
      <c r="K86" s="7"/>
      <c r="L86" s="7"/>
      <c r="M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</row>
    <row r="87" spans="1:36" x14ac:dyDescent="0.2">
      <c r="A87" s="3">
        <v>1.5499999999999985</v>
      </c>
      <c r="B87" s="3"/>
      <c r="C87" s="3">
        <f t="shared" si="2"/>
        <v>2.9103607148537298</v>
      </c>
      <c r="D87" s="1"/>
      <c r="E87" s="7"/>
      <c r="F87" s="7"/>
      <c r="G87" s="7"/>
      <c r="H87" s="7"/>
      <c r="I87" s="7"/>
      <c r="J87" s="7"/>
      <c r="K87" s="7"/>
      <c r="L87" s="7"/>
      <c r="M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</row>
    <row r="88" spans="1:36" x14ac:dyDescent="0.2">
      <c r="A88" s="3">
        <v>1.5749999999999984</v>
      </c>
      <c r="B88" s="3"/>
      <c r="C88" s="3">
        <f t="shared" si="2"/>
        <v>2.9103607148269695</v>
      </c>
      <c r="D88" s="1"/>
      <c r="E88" s="7"/>
      <c r="F88" s="7"/>
      <c r="G88" s="7"/>
      <c r="H88" s="7"/>
      <c r="I88" s="7"/>
      <c r="J88" s="7"/>
      <c r="K88" s="7"/>
      <c r="L88" s="7"/>
      <c r="M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</row>
    <row r="89" spans="1:36" x14ac:dyDescent="0.2">
      <c r="A89" s="3">
        <v>1.5999999999999983</v>
      </c>
      <c r="B89" s="3"/>
      <c r="C89" s="3">
        <f t="shared" si="2"/>
        <v>2.9103607148101283</v>
      </c>
      <c r="D89" s="1"/>
      <c r="E89" s="7"/>
      <c r="F89" s="7"/>
      <c r="G89" s="7"/>
      <c r="H89" s="7"/>
      <c r="I89" s="7"/>
      <c r="J89" s="7"/>
      <c r="K89" s="7"/>
      <c r="L89" s="7"/>
      <c r="M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</row>
    <row r="90" spans="1:36" x14ac:dyDescent="0.2">
      <c r="A90" s="3">
        <v>1.6249999999999982</v>
      </c>
      <c r="B90" s="3"/>
      <c r="C90" s="3">
        <f t="shared" ref="C90:C125" si="3" xml:space="preserve"> LOG((10^$G$5 - 10^$G$4) * EXP(-$G$3 *A90 )  + 10^$G$4)</f>
        <v>2.9103607147995296</v>
      </c>
      <c r="D90" s="1"/>
      <c r="E90" s="7"/>
      <c r="F90" s="7"/>
      <c r="G90" s="7"/>
      <c r="H90" s="7"/>
      <c r="I90" s="7"/>
      <c r="J90" s="7"/>
      <c r="K90" s="7"/>
      <c r="L90" s="7"/>
      <c r="M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</row>
    <row r="91" spans="1:36" x14ac:dyDescent="0.2">
      <c r="A91" s="3">
        <v>1.6499999999999981</v>
      </c>
      <c r="B91" s="3"/>
      <c r="C91" s="3">
        <f t="shared" si="3"/>
        <v>2.9103607147928594</v>
      </c>
      <c r="D91" s="1"/>
      <c r="E91" s="7"/>
      <c r="F91" s="7"/>
      <c r="G91" s="7"/>
      <c r="H91" s="7"/>
      <c r="I91" s="7"/>
      <c r="J91" s="7"/>
      <c r="K91" s="7"/>
      <c r="L91" s="7"/>
      <c r="M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</row>
    <row r="92" spans="1:36" x14ac:dyDescent="0.2">
      <c r="A92" s="3">
        <v>1.674999999999998</v>
      </c>
      <c r="B92" s="3"/>
      <c r="C92" s="3">
        <f t="shared" si="3"/>
        <v>2.9103607147886614</v>
      </c>
      <c r="D92" s="1"/>
      <c r="E92" s="7"/>
      <c r="F92" s="7"/>
      <c r="G92" s="7"/>
      <c r="H92" s="7"/>
      <c r="I92" s="7"/>
      <c r="J92" s="7"/>
      <c r="K92" s="7"/>
      <c r="L92" s="7"/>
      <c r="M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</row>
    <row r="93" spans="1:36" x14ac:dyDescent="0.2">
      <c r="A93" s="3">
        <v>1.699999999999998</v>
      </c>
      <c r="B93" s="3"/>
      <c r="C93" s="3">
        <f t="shared" si="3"/>
        <v>2.91036071478602</v>
      </c>
      <c r="D93" s="1"/>
      <c r="E93" s="7"/>
      <c r="F93" s="7"/>
      <c r="G93" s="7"/>
      <c r="H93" s="7"/>
      <c r="I93" s="7"/>
      <c r="J93" s="7"/>
      <c r="K93" s="7"/>
      <c r="L93" s="7"/>
      <c r="M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</row>
    <row r="94" spans="1:36" x14ac:dyDescent="0.2">
      <c r="A94" s="3">
        <v>1.7249999999999979</v>
      </c>
      <c r="B94" s="3"/>
      <c r="C94" s="3">
        <f t="shared" si="3"/>
        <v>2.9103607147843573</v>
      </c>
      <c r="D94" s="1"/>
      <c r="E94" s="7"/>
      <c r="F94" s="7"/>
      <c r="G94" s="7"/>
      <c r="H94" s="7"/>
      <c r="I94" s="7"/>
      <c r="J94" s="7"/>
      <c r="K94" s="7"/>
      <c r="L94" s="7"/>
      <c r="M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</row>
    <row r="95" spans="1:36" x14ac:dyDescent="0.2">
      <c r="A95" s="3">
        <v>1.7499999999999978</v>
      </c>
      <c r="B95" s="3"/>
      <c r="C95" s="3">
        <f t="shared" si="3"/>
        <v>2.910360714783311</v>
      </c>
      <c r="D95" s="1"/>
      <c r="E95" s="7"/>
      <c r="F95" s="7"/>
      <c r="G95" s="7"/>
      <c r="H95" s="7"/>
      <c r="I95" s="7"/>
      <c r="J95" s="7"/>
      <c r="K95" s="7"/>
      <c r="L95" s="7"/>
      <c r="M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</row>
    <row r="96" spans="1:36" x14ac:dyDescent="0.2">
      <c r="A96" s="3">
        <v>1.7749999999999977</v>
      </c>
      <c r="B96" s="3"/>
      <c r="C96" s="3">
        <f t="shared" si="3"/>
        <v>2.9103607147826525</v>
      </c>
      <c r="D96" s="1"/>
      <c r="E96" s="7"/>
      <c r="F96" s="7"/>
      <c r="G96" s="7"/>
      <c r="H96" s="7"/>
      <c r="I96" s="7"/>
      <c r="J96" s="7"/>
      <c r="K96" s="7"/>
      <c r="L96" s="7"/>
      <c r="M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</row>
    <row r="97" spans="1:36" x14ac:dyDescent="0.2">
      <c r="A97" s="3">
        <v>1.7999999999999976</v>
      </c>
      <c r="B97" s="3"/>
      <c r="C97" s="3">
        <f t="shared" si="3"/>
        <v>2.9103607147822381</v>
      </c>
      <c r="D97" s="1"/>
      <c r="E97" s="7"/>
      <c r="F97" s="7"/>
      <c r="G97" s="7"/>
      <c r="H97" s="7"/>
      <c r="I97" s="7"/>
      <c r="J97" s="7"/>
      <c r="K97" s="7"/>
      <c r="L97" s="7"/>
      <c r="M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</row>
    <row r="98" spans="1:36" x14ac:dyDescent="0.2">
      <c r="A98" s="3">
        <v>1.8249999999999975</v>
      </c>
      <c r="B98" s="3"/>
      <c r="C98" s="3">
        <f t="shared" si="3"/>
        <v>2.9103607147819774</v>
      </c>
      <c r="D98" s="1"/>
      <c r="E98" s="7"/>
      <c r="F98" s="7"/>
      <c r="G98" s="7"/>
      <c r="H98" s="7"/>
      <c r="I98" s="7"/>
      <c r="J98" s="7"/>
      <c r="K98" s="7"/>
      <c r="L98" s="7"/>
      <c r="M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</row>
    <row r="99" spans="1:36" x14ac:dyDescent="0.2">
      <c r="A99" s="3">
        <v>1.8499999999999974</v>
      </c>
      <c r="B99" s="3"/>
      <c r="C99" s="3">
        <f t="shared" si="3"/>
        <v>2.9103607147818131</v>
      </c>
      <c r="D99" s="1"/>
      <c r="E99" s="7"/>
      <c r="F99" s="7"/>
      <c r="G99" s="7"/>
      <c r="H99" s="7"/>
      <c r="I99" s="7"/>
      <c r="J99" s="7"/>
      <c r="K99" s="7"/>
      <c r="L99" s="7"/>
      <c r="M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</row>
    <row r="100" spans="1:36" x14ac:dyDescent="0.2">
      <c r="A100" s="3">
        <v>1.8749999999999973</v>
      </c>
      <c r="B100" s="3"/>
      <c r="C100" s="3">
        <f t="shared" si="3"/>
        <v>2.9103607147817101</v>
      </c>
      <c r="D100" s="1"/>
      <c r="E100" s="7"/>
      <c r="F100" s="7"/>
      <c r="G100" s="7"/>
      <c r="H100" s="7"/>
      <c r="I100" s="7"/>
      <c r="J100" s="7"/>
      <c r="K100" s="7"/>
      <c r="L100" s="7"/>
      <c r="M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</row>
    <row r="101" spans="1:36" x14ac:dyDescent="0.2">
      <c r="A101" s="3">
        <v>1.8999999999999972</v>
      </c>
      <c r="B101" s="3"/>
      <c r="C101" s="3">
        <f t="shared" si="3"/>
        <v>2.9103607147816448</v>
      </c>
      <c r="D101" s="1"/>
      <c r="E101" s="7"/>
      <c r="F101" s="7"/>
      <c r="G101" s="7"/>
      <c r="H101" s="7"/>
      <c r="I101" s="7"/>
      <c r="J101" s="7"/>
      <c r="K101" s="7"/>
      <c r="L101" s="7"/>
      <c r="M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</row>
    <row r="102" spans="1:36" x14ac:dyDescent="0.2">
      <c r="A102" s="3">
        <v>1.9249999999999972</v>
      </c>
      <c r="B102" s="3"/>
      <c r="C102" s="3">
        <f t="shared" si="3"/>
        <v>2.910360714781604</v>
      </c>
      <c r="D102" s="1"/>
      <c r="E102" s="7"/>
      <c r="F102" s="7"/>
      <c r="G102" s="7"/>
      <c r="H102" s="7"/>
      <c r="I102" s="7"/>
      <c r="J102" s="7"/>
      <c r="K102" s="7"/>
      <c r="L102" s="7"/>
      <c r="M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</row>
    <row r="103" spans="1:36" x14ac:dyDescent="0.2">
      <c r="A103" s="3">
        <v>1.9499999999999971</v>
      </c>
      <c r="B103" s="3"/>
      <c r="C103" s="3">
        <f t="shared" si="3"/>
        <v>2.9103607147815782</v>
      </c>
      <c r="D103" s="1"/>
      <c r="E103" s="7"/>
      <c r="F103" s="7"/>
      <c r="G103" s="7"/>
      <c r="H103" s="7"/>
      <c r="I103" s="7"/>
      <c r="J103" s="7"/>
      <c r="K103" s="7"/>
      <c r="L103" s="7"/>
      <c r="M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</row>
    <row r="104" spans="1:36" x14ac:dyDescent="0.2">
      <c r="A104" s="3">
        <v>1.974999999999997</v>
      </c>
      <c r="B104" s="3"/>
      <c r="C104" s="3">
        <f t="shared" si="3"/>
        <v>2.9103607147815622</v>
      </c>
      <c r="D104" s="1"/>
      <c r="E104" s="7"/>
      <c r="F104" s="7"/>
      <c r="G104" s="7"/>
      <c r="H104" s="7"/>
      <c r="I104" s="7"/>
      <c r="J104" s="7"/>
      <c r="K104" s="7"/>
      <c r="L104" s="7"/>
      <c r="M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</row>
    <row r="105" spans="1:36" x14ac:dyDescent="0.2">
      <c r="A105" s="3">
        <v>1.9999999999999969</v>
      </c>
      <c r="B105" s="3"/>
      <c r="C105" s="3">
        <f t="shared" si="3"/>
        <v>2.910360714781552</v>
      </c>
      <c r="D105" s="1"/>
      <c r="E105" s="7"/>
      <c r="F105" s="7"/>
      <c r="G105" s="7"/>
      <c r="H105" s="7"/>
      <c r="I105" s="7"/>
      <c r="J105" s="7"/>
      <c r="K105" s="7"/>
      <c r="L105" s="7"/>
      <c r="M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</row>
    <row r="106" spans="1:36" x14ac:dyDescent="0.2">
      <c r="A106" s="3">
        <v>2.0249999999999968</v>
      </c>
      <c r="B106" s="3"/>
      <c r="C106" s="3">
        <f t="shared" si="3"/>
        <v>2.9103607147815453</v>
      </c>
      <c r="D106" s="1"/>
      <c r="E106" s="7"/>
      <c r="F106" s="7"/>
      <c r="G106" s="7"/>
      <c r="H106" s="7"/>
      <c r="I106" s="7"/>
      <c r="J106" s="7"/>
      <c r="K106" s="7"/>
      <c r="L106" s="7"/>
      <c r="M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</row>
    <row r="107" spans="1:36" x14ac:dyDescent="0.2">
      <c r="A107" s="3">
        <v>2.0499999999999967</v>
      </c>
      <c r="B107" s="3"/>
      <c r="C107" s="3">
        <f t="shared" si="3"/>
        <v>2.9103607147815413</v>
      </c>
      <c r="D107" s="1"/>
      <c r="E107" s="7"/>
      <c r="F107" s="7"/>
      <c r="G107" s="7"/>
      <c r="H107" s="7"/>
      <c r="I107" s="7"/>
      <c r="J107" s="7"/>
      <c r="K107" s="7"/>
      <c r="L107" s="7"/>
      <c r="M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</row>
    <row r="108" spans="1:36" x14ac:dyDescent="0.2">
      <c r="A108" s="3">
        <v>2.0749999999999966</v>
      </c>
      <c r="B108" s="3"/>
      <c r="C108" s="3">
        <f t="shared" si="3"/>
        <v>2.9103607147815387</v>
      </c>
      <c r="D108" s="1"/>
      <c r="E108" s="7"/>
      <c r="F108" s="7"/>
      <c r="G108" s="7"/>
      <c r="H108" s="7"/>
      <c r="I108" s="7"/>
      <c r="J108" s="7"/>
      <c r="K108" s="7"/>
      <c r="L108" s="7"/>
      <c r="M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</row>
    <row r="109" spans="1:36" x14ac:dyDescent="0.2">
      <c r="A109" s="3">
        <v>2.0999999999999965</v>
      </c>
      <c r="B109" s="3"/>
      <c r="C109" s="3">
        <f t="shared" si="3"/>
        <v>2.9103607147815374</v>
      </c>
      <c r="D109" s="1"/>
      <c r="E109" s="7"/>
      <c r="F109" s="7"/>
      <c r="G109" s="7"/>
      <c r="H109" s="7"/>
      <c r="I109" s="7"/>
      <c r="J109" s="7"/>
      <c r="K109" s="7"/>
      <c r="L109" s="7"/>
      <c r="M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</row>
    <row r="110" spans="1:36" x14ac:dyDescent="0.2">
      <c r="A110" s="3">
        <v>2.1249999999999964</v>
      </c>
      <c r="B110" s="3"/>
      <c r="C110" s="3">
        <f t="shared" si="3"/>
        <v>2.9103607147815365</v>
      </c>
      <c r="D110" s="1"/>
      <c r="E110" s="7"/>
      <c r="F110" s="7"/>
      <c r="G110" s="7"/>
      <c r="H110" s="7"/>
      <c r="I110" s="7"/>
      <c r="J110" s="7"/>
      <c r="K110" s="7"/>
      <c r="L110" s="7"/>
      <c r="M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</row>
    <row r="111" spans="1:36" x14ac:dyDescent="0.2">
      <c r="A111" s="3">
        <v>2.1499999999999964</v>
      </c>
      <c r="B111" s="3"/>
      <c r="C111" s="3">
        <f t="shared" si="3"/>
        <v>2.9103607147815356</v>
      </c>
      <c r="D111" s="1"/>
      <c r="E111" s="7"/>
      <c r="F111" s="7"/>
      <c r="G111" s="7"/>
      <c r="H111" s="7"/>
      <c r="I111" s="7"/>
      <c r="J111" s="7"/>
      <c r="K111" s="7"/>
      <c r="L111" s="7"/>
      <c r="M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</row>
    <row r="112" spans="1:36" x14ac:dyDescent="0.2">
      <c r="A112" s="3">
        <v>2.1749999999999963</v>
      </c>
      <c r="B112" s="3"/>
      <c r="C112" s="3">
        <f t="shared" si="3"/>
        <v>2.9103607147815351</v>
      </c>
      <c r="D112" s="1"/>
      <c r="E112" s="7"/>
      <c r="F112" s="7"/>
      <c r="G112" s="7"/>
      <c r="H112" s="7"/>
      <c r="I112" s="7"/>
      <c r="J112" s="7"/>
      <c r="K112" s="7"/>
      <c r="L112" s="7"/>
      <c r="M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</row>
    <row r="113" spans="1:36" x14ac:dyDescent="0.2">
      <c r="A113" s="3">
        <v>2.1999999999999962</v>
      </c>
      <c r="B113" s="3"/>
      <c r="C113" s="3">
        <f t="shared" si="3"/>
        <v>2.9103607147815351</v>
      </c>
      <c r="D113" s="1"/>
      <c r="E113" s="7"/>
      <c r="F113" s="7"/>
      <c r="G113" s="7"/>
      <c r="H113" s="7"/>
      <c r="I113" s="7"/>
      <c r="J113" s="7"/>
      <c r="K113" s="7"/>
      <c r="L113" s="7"/>
      <c r="M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</row>
    <row r="114" spans="1:36" x14ac:dyDescent="0.2">
      <c r="A114" s="3">
        <v>2.2249999999999961</v>
      </c>
      <c r="B114" s="3"/>
      <c r="C114" s="3">
        <f t="shared" si="3"/>
        <v>2.9103607147815347</v>
      </c>
      <c r="D114" s="1"/>
      <c r="E114" s="7"/>
      <c r="F114" s="7"/>
      <c r="G114" s="7"/>
      <c r="H114" s="7"/>
      <c r="I114" s="7"/>
      <c r="J114" s="7"/>
      <c r="K114" s="7"/>
      <c r="L114" s="7"/>
      <c r="M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</row>
    <row r="115" spans="1:36" x14ac:dyDescent="0.2">
      <c r="A115" s="3">
        <v>2.249999999999996</v>
      </c>
      <c r="B115" s="3"/>
      <c r="C115" s="3">
        <f t="shared" si="3"/>
        <v>2.9103607147815347</v>
      </c>
      <c r="D115" s="1"/>
      <c r="E115" s="7"/>
      <c r="F115" s="7"/>
      <c r="G115" s="7"/>
      <c r="H115" s="7"/>
      <c r="I115" s="7"/>
      <c r="J115" s="7"/>
      <c r="K115" s="7"/>
      <c r="L115" s="7"/>
      <c r="M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</row>
    <row r="116" spans="1:36" x14ac:dyDescent="0.2">
      <c r="A116" s="3">
        <v>2.2749999999999959</v>
      </c>
      <c r="B116" s="3"/>
      <c r="C116" s="3">
        <f t="shared" si="3"/>
        <v>2.9103607147815347</v>
      </c>
      <c r="D116" s="1"/>
      <c r="E116" s="7"/>
      <c r="F116" s="7"/>
      <c r="G116" s="7"/>
      <c r="H116" s="7"/>
      <c r="I116" s="7"/>
      <c r="J116" s="7"/>
      <c r="K116" s="7"/>
      <c r="L116" s="7"/>
      <c r="M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</row>
    <row r="117" spans="1:36" x14ac:dyDescent="0.2">
      <c r="A117" s="3">
        <v>2.2999999999999958</v>
      </c>
      <c r="B117" s="3"/>
      <c r="C117" s="3">
        <f t="shared" si="3"/>
        <v>2.9103607147815347</v>
      </c>
      <c r="D117" s="1"/>
      <c r="E117" s="7"/>
      <c r="F117" s="7"/>
      <c r="G117" s="7"/>
      <c r="H117" s="7"/>
      <c r="I117" s="7"/>
      <c r="J117" s="7"/>
      <c r="K117" s="7"/>
      <c r="L117" s="7"/>
      <c r="M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</row>
    <row r="118" spans="1:36" x14ac:dyDescent="0.2">
      <c r="A118" s="3">
        <v>2.3249999999999957</v>
      </c>
      <c r="B118" s="3"/>
      <c r="C118" s="3">
        <f t="shared" si="3"/>
        <v>2.9103607147815347</v>
      </c>
      <c r="D118" s="1"/>
      <c r="E118" s="7"/>
      <c r="F118" s="7"/>
      <c r="G118" s="7"/>
      <c r="H118" s="7"/>
      <c r="I118" s="7"/>
      <c r="J118" s="7"/>
      <c r="K118" s="7"/>
      <c r="L118" s="7"/>
      <c r="M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</row>
    <row r="119" spans="1:36" x14ac:dyDescent="0.2">
      <c r="A119" s="3">
        <v>2.3499999999999956</v>
      </c>
      <c r="B119" s="3"/>
      <c r="C119" s="3">
        <f t="shared" si="3"/>
        <v>2.9103607147815347</v>
      </c>
      <c r="D119" s="1"/>
      <c r="E119" s="7"/>
      <c r="F119" s="7"/>
      <c r="G119" s="7"/>
      <c r="H119" s="7"/>
      <c r="I119" s="7"/>
      <c r="J119" s="7"/>
      <c r="K119" s="7"/>
      <c r="L119" s="7"/>
      <c r="M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</row>
    <row r="120" spans="1:36" x14ac:dyDescent="0.2">
      <c r="A120" s="3">
        <v>2.3749999999999956</v>
      </c>
      <c r="B120" s="3"/>
      <c r="C120" s="3">
        <f t="shared" si="3"/>
        <v>2.9103607147815347</v>
      </c>
      <c r="D120" s="1"/>
      <c r="E120" s="7"/>
      <c r="F120" s="7"/>
      <c r="G120" s="7"/>
      <c r="H120" s="7"/>
      <c r="I120" s="7"/>
      <c r="J120" s="7"/>
      <c r="K120" s="7"/>
      <c r="L120" s="7"/>
      <c r="M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</row>
    <row r="121" spans="1:36" x14ac:dyDescent="0.2">
      <c r="A121" s="3">
        <v>2.3999999999999955</v>
      </c>
      <c r="B121" s="3"/>
      <c r="C121" s="3">
        <f t="shared" si="3"/>
        <v>2.9103607147815347</v>
      </c>
      <c r="D121" s="1"/>
      <c r="E121" s="7"/>
      <c r="F121" s="7"/>
      <c r="G121" s="7"/>
      <c r="H121" s="7"/>
      <c r="I121" s="7"/>
      <c r="J121" s="7"/>
      <c r="K121" s="7"/>
      <c r="L121" s="7"/>
      <c r="M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</row>
    <row r="122" spans="1:36" x14ac:dyDescent="0.2">
      <c r="A122" s="3">
        <v>2.4249999999999954</v>
      </c>
      <c r="B122" s="3"/>
      <c r="C122" s="3">
        <f t="shared" si="3"/>
        <v>2.9103607147815347</v>
      </c>
      <c r="D122" s="1"/>
      <c r="E122" s="7"/>
      <c r="F122" s="7"/>
      <c r="G122" s="7"/>
      <c r="H122" s="7"/>
      <c r="I122" s="7"/>
      <c r="J122" s="7"/>
      <c r="K122" s="7"/>
      <c r="L122" s="7"/>
      <c r="M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</row>
    <row r="123" spans="1:36" x14ac:dyDescent="0.2">
      <c r="A123" s="3">
        <v>2.4499999999999953</v>
      </c>
      <c r="B123" s="3"/>
      <c r="C123" s="3">
        <f t="shared" si="3"/>
        <v>2.9103607147815347</v>
      </c>
      <c r="D123" s="1"/>
      <c r="E123" s="7"/>
      <c r="F123" s="7"/>
      <c r="G123" s="7"/>
      <c r="H123" s="7"/>
      <c r="I123" s="7"/>
      <c r="J123" s="7"/>
      <c r="K123" s="7"/>
      <c r="L123" s="7"/>
      <c r="M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</row>
    <row r="124" spans="1:36" x14ac:dyDescent="0.2">
      <c r="A124" s="3">
        <v>2.4749999999999952</v>
      </c>
      <c r="B124" s="3"/>
      <c r="C124" s="3">
        <f t="shared" si="3"/>
        <v>2.9103607147815347</v>
      </c>
      <c r="D124" s="1"/>
      <c r="E124" s="7"/>
      <c r="F124" s="7"/>
      <c r="G124" s="7"/>
      <c r="H124" s="7"/>
      <c r="I124" s="7"/>
      <c r="J124" s="7"/>
      <c r="K124" s="7"/>
      <c r="L124" s="7"/>
      <c r="M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</row>
    <row r="125" spans="1:36" x14ac:dyDescent="0.2">
      <c r="A125" s="3">
        <v>2.4999999999999951</v>
      </c>
      <c r="B125" s="3"/>
      <c r="C125" s="3">
        <f t="shared" si="3"/>
        <v>2.9103607147815347</v>
      </c>
      <c r="D125" s="1"/>
      <c r="E125" s="7"/>
      <c r="F125" s="7"/>
      <c r="G125" s="7"/>
      <c r="H125" s="7"/>
      <c r="I125" s="7"/>
      <c r="J125" s="7"/>
      <c r="K125" s="7"/>
      <c r="L125" s="7"/>
      <c r="M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</row>
    <row r="126" spans="1:36" x14ac:dyDescent="0.2">
      <c r="A126" s="3"/>
      <c r="B126" s="3"/>
      <c r="C126" s="3"/>
    </row>
    <row r="127" spans="1:36" x14ac:dyDescent="0.2">
      <c r="A127" s="3"/>
      <c r="B127" s="3"/>
      <c r="C127" s="3"/>
    </row>
    <row r="128" spans="1:36" x14ac:dyDescent="0.2">
      <c r="A128" s="3"/>
      <c r="B128" s="3"/>
      <c r="C128" s="3"/>
    </row>
    <row r="129" spans="1:3" x14ac:dyDescent="0.2">
      <c r="A129" s="3"/>
      <c r="B129" s="3"/>
      <c r="C129" s="3"/>
    </row>
    <row r="130" spans="1:3" x14ac:dyDescent="0.2">
      <c r="A130" s="3"/>
      <c r="B130" s="3"/>
      <c r="C130" s="3"/>
    </row>
    <row r="131" spans="1:3" x14ac:dyDescent="0.2">
      <c r="A131" s="3"/>
      <c r="B131" s="3"/>
      <c r="C131" s="3"/>
    </row>
    <row r="132" spans="1:3" x14ac:dyDescent="0.2">
      <c r="A132" s="3"/>
      <c r="B132" s="3"/>
      <c r="C132" s="3"/>
    </row>
    <row r="133" spans="1:3" x14ac:dyDescent="0.2">
      <c r="A133" s="3"/>
      <c r="B133" s="3"/>
      <c r="C133" s="3"/>
    </row>
    <row r="134" spans="1:3" x14ac:dyDescent="0.2">
      <c r="A134" s="3"/>
      <c r="B134" s="3"/>
      <c r="C134" s="3"/>
    </row>
    <row r="135" spans="1:3" x14ac:dyDescent="0.2">
      <c r="A135" s="3"/>
      <c r="B135" s="3"/>
      <c r="C135" s="3"/>
    </row>
    <row r="136" spans="1:3" x14ac:dyDescent="0.2">
      <c r="A136" s="3"/>
      <c r="B136" s="3"/>
      <c r="C136" s="3"/>
    </row>
    <row r="137" spans="1:3" x14ac:dyDescent="0.2">
      <c r="A137" s="3"/>
      <c r="B137" s="3"/>
      <c r="C137" s="3"/>
    </row>
    <row r="138" spans="1:3" x14ac:dyDescent="0.2">
      <c r="A138" s="3"/>
      <c r="B138" s="3"/>
      <c r="C138" s="3"/>
    </row>
    <row r="139" spans="1:3" x14ac:dyDescent="0.2">
      <c r="A139" s="3"/>
      <c r="B139" s="3"/>
      <c r="C139" s="3"/>
    </row>
    <row r="140" spans="1:3" x14ac:dyDescent="0.2">
      <c r="A140" s="3"/>
      <c r="B140" s="3"/>
      <c r="C140" s="3"/>
    </row>
    <row r="141" spans="1:3" x14ac:dyDescent="0.2">
      <c r="A141" s="3"/>
      <c r="B141" s="3"/>
      <c r="C141" s="3"/>
    </row>
    <row r="142" spans="1:3" x14ac:dyDescent="0.2">
      <c r="A142" s="3"/>
      <c r="B142" s="3"/>
      <c r="C142" s="3"/>
    </row>
    <row r="143" spans="1:3" x14ac:dyDescent="0.2">
      <c r="A143" s="3"/>
      <c r="B143" s="3"/>
      <c r="C143" s="3"/>
    </row>
    <row r="144" spans="1:3" x14ac:dyDescent="0.2">
      <c r="A144" s="3"/>
      <c r="B144" s="3"/>
      <c r="C144" s="3"/>
    </row>
    <row r="145" spans="1:3" x14ac:dyDescent="0.2">
      <c r="A145" s="3"/>
      <c r="B145" s="3"/>
      <c r="C145" s="3"/>
    </row>
    <row r="146" spans="1:3" x14ac:dyDescent="0.2">
      <c r="A146" s="3"/>
      <c r="B146" s="3"/>
      <c r="C146" s="3"/>
    </row>
    <row r="147" spans="1:3" x14ac:dyDescent="0.2">
      <c r="A147" s="3"/>
      <c r="B147" s="3"/>
      <c r="C147" s="3"/>
    </row>
    <row r="148" spans="1:3" x14ac:dyDescent="0.2">
      <c r="A148" s="3"/>
      <c r="B148" s="3"/>
      <c r="C148" s="3"/>
    </row>
    <row r="149" spans="1:3" x14ac:dyDescent="0.2">
      <c r="A149" s="3"/>
      <c r="B149" s="3"/>
      <c r="C149" s="3"/>
    </row>
    <row r="150" spans="1:3" x14ac:dyDescent="0.2">
      <c r="A150" s="3"/>
      <c r="B150" s="3"/>
      <c r="C150" s="3"/>
    </row>
    <row r="151" spans="1:3" x14ac:dyDescent="0.2">
      <c r="A151" s="3"/>
      <c r="B151" s="3"/>
      <c r="C151" s="3"/>
    </row>
    <row r="152" spans="1:3" x14ac:dyDescent="0.2">
      <c r="A152" s="3"/>
      <c r="B152" s="3"/>
      <c r="C152" s="3"/>
    </row>
    <row r="153" spans="1:3" x14ac:dyDescent="0.2">
      <c r="A153" s="3"/>
      <c r="B153" s="3"/>
      <c r="C153" s="3"/>
    </row>
    <row r="154" spans="1:3" x14ac:dyDescent="0.2">
      <c r="A154" s="3"/>
      <c r="B154" s="3"/>
      <c r="C154" s="3"/>
    </row>
    <row r="155" spans="1:3" x14ac:dyDescent="0.2">
      <c r="A155" s="3"/>
      <c r="B155" s="3"/>
      <c r="C155" s="3"/>
    </row>
    <row r="156" spans="1:3" x14ac:dyDescent="0.2">
      <c r="A156" s="3"/>
      <c r="B156" s="3"/>
      <c r="C156" s="3"/>
    </row>
    <row r="157" spans="1:3" x14ac:dyDescent="0.2">
      <c r="A157" s="3"/>
      <c r="B157" s="3"/>
      <c r="C157" s="3"/>
    </row>
    <row r="158" spans="1:3" x14ac:dyDescent="0.2">
      <c r="A158" s="3"/>
      <c r="B158" s="3"/>
      <c r="C158" s="3"/>
    </row>
    <row r="159" spans="1:3" x14ac:dyDescent="0.2">
      <c r="A159" s="3"/>
      <c r="B159" s="3"/>
      <c r="C159" s="3"/>
    </row>
    <row r="160" spans="1:3" x14ac:dyDescent="0.2">
      <c r="A160" s="3"/>
      <c r="B160" s="3"/>
      <c r="C160" s="3"/>
    </row>
    <row r="161" spans="1:3" x14ac:dyDescent="0.2">
      <c r="A161" s="3"/>
      <c r="B161" s="3"/>
      <c r="C161" s="3"/>
    </row>
    <row r="162" spans="1:3" x14ac:dyDescent="0.2">
      <c r="A162" s="3"/>
      <c r="B162" s="3"/>
      <c r="C162" s="3"/>
    </row>
    <row r="163" spans="1:3" x14ac:dyDescent="0.2">
      <c r="A163" s="3"/>
      <c r="B163" s="3"/>
      <c r="C163" s="3"/>
    </row>
    <row r="164" spans="1:3" x14ac:dyDescent="0.2">
      <c r="A164" s="3"/>
      <c r="B164" s="3"/>
      <c r="C164" s="3"/>
    </row>
    <row r="165" spans="1:3" x14ac:dyDescent="0.2">
      <c r="A165" s="3"/>
      <c r="B165" s="3"/>
      <c r="C165" s="3"/>
    </row>
    <row r="166" spans="1:3" x14ac:dyDescent="0.2">
      <c r="A166" s="3"/>
      <c r="B166" s="3"/>
      <c r="C166" s="3"/>
    </row>
    <row r="167" spans="1:3" x14ac:dyDescent="0.2">
      <c r="A167" s="3"/>
      <c r="B167" s="3"/>
      <c r="C167" s="3"/>
    </row>
    <row r="168" spans="1:3" x14ac:dyDescent="0.2">
      <c r="A168" s="3"/>
      <c r="B168" s="3"/>
      <c r="C168" s="3"/>
    </row>
    <row r="169" spans="1:3" x14ac:dyDescent="0.2">
      <c r="A169" s="3"/>
      <c r="B169" s="3"/>
      <c r="C169" s="3"/>
    </row>
    <row r="170" spans="1:3" x14ac:dyDescent="0.2">
      <c r="A170" s="3"/>
      <c r="B170" s="3"/>
      <c r="C170" s="3"/>
    </row>
    <row r="171" spans="1:3" x14ac:dyDescent="0.2">
      <c r="A171" s="3"/>
      <c r="B171" s="3"/>
      <c r="C171" s="3"/>
    </row>
    <row r="172" spans="1:3" x14ac:dyDescent="0.2">
      <c r="A172" s="3"/>
      <c r="B172" s="3"/>
      <c r="C172" s="3"/>
    </row>
    <row r="173" spans="1:3" x14ac:dyDescent="0.2">
      <c r="A173" s="3"/>
      <c r="B173" s="3"/>
      <c r="C173" s="3"/>
    </row>
    <row r="174" spans="1:3" x14ac:dyDescent="0.2">
      <c r="A174" s="3"/>
      <c r="B174" s="3"/>
      <c r="C174" s="3"/>
    </row>
    <row r="175" spans="1:3" x14ac:dyDescent="0.2">
      <c r="A175" s="3"/>
      <c r="B175" s="3"/>
      <c r="C175" s="3"/>
    </row>
    <row r="176" spans="1:3" x14ac:dyDescent="0.2">
      <c r="A176" s="3"/>
      <c r="B176" s="3"/>
      <c r="C176" s="3"/>
    </row>
    <row r="177" spans="1:3" x14ac:dyDescent="0.2">
      <c r="A177" s="3"/>
      <c r="B177" s="3"/>
      <c r="C177" s="3"/>
    </row>
    <row r="178" spans="1:3" x14ac:dyDescent="0.2">
      <c r="A178" s="3"/>
      <c r="B178" s="3"/>
      <c r="C178" s="3"/>
    </row>
    <row r="179" spans="1:3" x14ac:dyDescent="0.2">
      <c r="A179" s="3"/>
      <c r="B179" s="3"/>
      <c r="C179" s="3"/>
    </row>
    <row r="180" spans="1:3" x14ac:dyDescent="0.2">
      <c r="A180" s="3"/>
      <c r="B180" s="3"/>
      <c r="C180" s="3"/>
    </row>
    <row r="181" spans="1:3" x14ac:dyDescent="0.2">
      <c r="A181" s="3"/>
      <c r="B181" s="3"/>
      <c r="C181" s="3"/>
    </row>
    <row r="182" spans="1:3" x14ac:dyDescent="0.2">
      <c r="A182" s="3"/>
      <c r="B182" s="3"/>
      <c r="C182" s="3"/>
    </row>
    <row r="183" spans="1:3" x14ac:dyDescent="0.2">
      <c r="A183" s="3"/>
      <c r="B183" s="3"/>
      <c r="C183" s="3"/>
    </row>
    <row r="184" spans="1:3" x14ac:dyDescent="0.2">
      <c r="A184" s="3"/>
      <c r="B184" s="3"/>
      <c r="C184" s="3"/>
    </row>
    <row r="185" spans="1:3" x14ac:dyDescent="0.2">
      <c r="A185" s="3"/>
      <c r="B185" s="3"/>
      <c r="C185" s="3"/>
    </row>
    <row r="186" spans="1:3" x14ac:dyDescent="0.2">
      <c r="A186" s="3"/>
      <c r="B186" s="3"/>
      <c r="C186" s="3"/>
    </row>
    <row r="187" spans="1:3" x14ac:dyDescent="0.2">
      <c r="A187" s="3"/>
      <c r="B187" s="3"/>
      <c r="C187" s="3"/>
    </row>
    <row r="188" spans="1:3" x14ac:dyDescent="0.2">
      <c r="A188" s="3"/>
      <c r="B188" s="3"/>
      <c r="C188" s="3"/>
    </row>
    <row r="189" spans="1:3" x14ac:dyDescent="0.2">
      <c r="A189" s="3"/>
      <c r="B189" s="3"/>
      <c r="C189" s="3"/>
    </row>
    <row r="190" spans="1:3" x14ac:dyDescent="0.2">
      <c r="A190" s="3"/>
      <c r="B190" s="3"/>
      <c r="C190" s="3"/>
    </row>
    <row r="191" spans="1:3" x14ac:dyDescent="0.2">
      <c r="A191" s="3"/>
      <c r="B191" s="3"/>
      <c r="C191" s="3"/>
    </row>
    <row r="192" spans="1:3" x14ac:dyDescent="0.2">
      <c r="A192" s="3"/>
      <c r="B192" s="3"/>
      <c r="C192" s="3"/>
    </row>
    <row r="193" spans="1:3" x14ac:dyDescent="0.2">
      <c r="A193" s="3"/>
      <c r="B193" s="3"/>
      <c r="C193" s="3"/>
    </row>
    <row r="194" spans="1:3" x14ac:dyDescent="0.2">
      <c r="A194" s="3"/>
      <c r="B194" s="3"/>
      <c r="C194" s="3"/>
    </row>
    <row r="195" spans="1:3" x14ac:dyDescent="0.2">
      <c r="A195" s="3"/>
      <c r="B195" s="3"/>
      <c r="C195" s="3"/>
    </row>
    <row r="196" spans="1:3" x14ac:dyDescent="0.2">
      <c r="A196" s="3"/>
      <c r="B196" s="3"/>
      <c r="C196" s="3"/>
    </row>
    <row r="197" spans="1:3" x14ac:dyDescent="0.2">
      <c r="A197" s="3"/>
      <c r="B197" s="3"/>
      <c r="C197" s="3"/>
    </row>
    <row r="198" spans="1:3" x14ac:dyDescent="0.2">
      <c r="A198" s="3"/>
      <c r="B198" s="3"/>
      <c r="C198" s="3"/>
    </row>
    <row r="199" spans="1:3" x14ac:dyDescent="0.2">
      <c r="A199" s="3"/>
      <c r="B199" s="3"/>
      <c r="C199" s="3"/>
    </row>
    <row r="200" spans="1:3" x14ac:dyDescent="0.2">
      <c r="A200" s="3"/>
      <c r="B200" s="3"/>
      <c r="C200" s="3"/>
    </row>
    <row r="201" spans="1:3" x14ac:dyDescent="0.2">
      <c r="A201" s="3"/>
      <c r="B201" s="3"/>
      <c r="C201" s="3"/>
    </row>
    <row r="202" spans="1:3" x14ac:dyDescent="0.2">
      <c r="A202" s="3"/>
      <c r="B202" s="3"/>
      <c r="C202" s="3"/>
    </row>
    <row r="203" spans="1:3" x14ac:dyDescent="0.2">
      <c r="A203" s="3"/>
      <c r="B203" s="3"/>
      <c r="C203" s="3"/>
    </row>
    <row r="204" spans="1:3" x14ac:dyDescent="0.2">
      <c r="A204" s="3"/>
      <c r="B204" s="3"/>
      <c r="C204" s="3"/>
    </row>
    <row r="205" spans="1:3" x14ac:dyDescent="0.2">
      <c r="A205" s="3"/>
      <c r="B205" s="3"/>
      <c r="C205" s="3"/>
    </row>
    <row r="206" spans="1:3" x14ac:dyDescent="0.2">
      <c r="A206" s="3"/>
      <c r="B206" s="3"/>
      <c r="C206" s="3"/>
    </row>
    <row r="207" spans="1:3" x14ac:dyDescent="0.2">
      <c r="A207" s="3"/>
      <c r="B207" s="3"/>
      <c r="C207" s="3"/>
    </row>
    <row r="208" spans="1:3" x14ac:dyDescent="0.2">
      <c r="A208" s="3"/>
      <c r="B208" s="3"/>
      <c r="C208" s="3"/>
    </row>
    <row r="209" spans="1:3" x14ac:dyDescent="0.2">
      <c r="A209" s="3"/>
      <c r="B209" s="3"/>
      <c r="C209" s="3"/>
    </row>
    <row r="210" spans="1:3" x14ac:dyDescent="0.2">
      <c r="A210" s="3"/>
      <c r="B210" s="3"/>
      <c r="C210" s="3"/>
    </row>
    <row r="211" spans="1:3" x14ac:dyDescent="0.2">
      <c r="A211" s="3"/>
      <c r="B211" s="3"/>
      <c r="C211" s="3"/>
    </row>
    <row r="212" spans="1:3" x14ac:dyDescent="0.2">
      <c r="A212" s="3"/>
      <c r="B212" s="3"/>
      <c r="C212" s="3"/>
    </row>
    <row r="213" spans="1:3" x14ac:dyDescent="0.2">
      <c r="A213" s="3"/>
      <c r="B213" s="3"/>
      <c r="C213" s="3"/>
    </row>
    <row r="214" spans="1:3" x14ac:dyDescent="0.2">
      <c r="A214" s="3"/>
      <c r="B214" s="3"/>
      <c r="C214" s="3"/>
    </row>
    <row r="215" spans="1:3" x14ac:dyDescent="0.2">
      <c r="A215" s="3"/>
      <c r="B215" s="3"/>
      <c r="C215" s="3"/>
    </row>
    <row r="216" spans="1:3" x14ac:dyDescent="0.2">
      <c r="A216" s="3"/>
      <c r="B216" s="3"/>
      <c r="C216" s="3"/>
    </row>
    <row r="217" spans="1:3" x14ac:dyDescent="0.2">
      <c r="A217" s="3"/>
      <c r="B217" s="3"/>
      <c r="C217" s="3"/>
    </row>
    <row r="218" spans="1:3" x14ac:dyDescent="0.2">
      <c r="A218" s="3"/>
      <c r="B218" s="3"/>
      <c r="C218" s="3"/>
    </row>
    <row r="219" spans="1:3" x14ac:dyDescent="0.2">
      <c r="A219" s="3"/>
      <c r="B219" s="3"/>
      <c r="C219" s="3"/>
    </row>
    <row r="220" spans="1:3" x14ac:dyDescent="0.2">
      <c r="A220" s="3"/>
      <c r="B220" s="3"/>
      <c r="C220" s="3"/>
    </row>
    <row r="221" spans="1:3" x14ac:dyDescent="0.2">
      <c r="A221" s="3"/>
      <c r="B221" s="3"/>
      <c r="C221" s="3"/>
    </row>
    <row r="222" spans="1:3" x14ac:dyDescent="0.2">
      <c r="A222" s="3"/>
      <c r="B222" s="3"/>
      <c r="C222" s="3"/>
    </row>
    <row r="223" spans="1:3" x14ac:dyDescent="0.2">
      <c r="A223" s="3"/>
      <c r="B223" s="3"/>
      <c r="C223" s="3"/>
    </row>
    <row r="224" spans="1:3" x14ac:dyDescent="0.2">
      <c r="A224" s="3"/>
      <c r="B224" s="3"/>
      <c r="C224" s="3"/>
    </row>
    <row r="225" spans="1:3" x14ac:dyDescent="0.2">
      <c r="A225" s="3"/>
      <c r="B225" s="3"/>
      <c r="C225" s="3"/>
    </row>
    <row r="226" spans="1:3" x14ac:dyDescent="0.2">
      <c r="A226" s="3"/>
      <c r="B226" s="3"/>
      <c r="C226" s="3"/>
    </row>
    <row r="227" spans="1:3" x14ac:dyDescent="0.2">
      <c r="A227" s="3"/>
      <c r="B227" s="3"/>
      <c r="C227" s="3"/>
    </row>
    <row r="228" spans="1:3" x14ac:dyDescent="0.2">
      <c r="A228" s="3"/>
      <c r="B228" s="3"/>
      <c r="C228" s="3"/>
    </row>
    <row r="229" spans="1:3" x14ac:dyDescent="0.2">
      <c r="A229" s="3"/>
      <c r="B229" s="3"/>
      <c r="C229" s="3"/>
    </row>
    <row r="230" spans="1:3" x14ac:dyDescent="0.2">
      <c r="A230" s="3"/>
      <c r="B230" s="3"/>
      <c r="C230" s="3"/>
    </row>
    <row r="231" spans="1:3" x14ac:dyDescent="0.2">
      <c r="A231" s="3"/>
      <c r="B231" s="3"/>
      <c r="C231" s="3"/>
    </row>
    <row r="232" spans="1:3" x14ac:dyDescent="0.2">
      <c r="A232" s="3"/>
      <c r="B232" s="3"/>
      <c r="C232" s="3"/>
    </row>
    <row r="233" spans="1:3" x14ac:dyDescent="0.2">
      <c r="A233" s="3"/>
      <c r="B233" s="3"/>
      <c r="C233" s="3"/>
    </row>
    <row r="234" spans="1:3" x14ac:dyDescent="0.2">
      <c r="A234" s="3"/>
      <c r="B234" s="3"/>
      <c r="C234" s="3"/>
    </row>
    <row r="235" spans="1:3" x14ac:dyDescent="0.2">
      <c r="A235" s="3"/>
      <c r="B235" s="3"/>
      <c r="C235" s="3"/>
    </row>
    <row r="236" spans="1:3" x14ac:dyDescent="0.2">
      <c r="A236" s="3"/>
      <c r="B236" s="3"/>
      <c r="C236" s="3"/>
    </row>
    <row r="237" spans="1:3" x14ac:dyDescent="0.2">
      <c r="A237" s="3"/>
      <c r="B237" s="3"/>
      <c r="C237" s="3"/>
    </row>
    <row r="238" spans="1:3" x14ac:dyDescent="0.2">
      <c r="A238" s="3"/>
      <c r="B238" s="3"/>
      <c r="C238" s="3"/>
    </row>
    <row r="239" spans="1:3" x14ac:dyDescent="0.2">
      <c r="A239" s="3"/>
      <c r="B239" s="3"/>
      <c r="C239" s="3"/>
    </row>
    <row r="240" spans="1:3" x14ac:dyDescent="0.2">
      <c r="A240" s="3"/>
      <c r="B240" s="3"/>
      <c r="C240" s="3"/>
    </row>
    <row r="241" spans="1:3" x14ac:dyDescent="0.2">
      <c r="A241" s="3"/>
      <c r="B241" s="3"/>
      <c r="C241" s="3"/>
    </row>
    <row r="242" spans="1:3" x14ac:dyDescent="0.2">
      <c r="A242" s="3"/>
      <c r="B242" s="3"/>
      <c r="C242" s="3"/>
    </row>
    <row r="243" spans="1:3" x14ac:dyDescent="0.2">
      <c r="A243" s="3"/>
      <c r="B243" s="3"/>
      <c r="C243" s="3"/>
    </row>
    <row r="244" spans="1:3" x14ac:dyDescent="0.2">
      <c r="A244" s="3"/>
      <c r="B244" s="3"/>
      <c r="C244" s="3"/>
    </row>
    <row r="245" spans="1:3" x14ac:dyDescent="0.2">
      <c r="A245" s="3"/>
      <c r="B245" s="3"/>
      <c r="C245" s="3"/>
    </row>
    <row r="246" spans="1:3" x14ac:dyDescent="0.2">
      <c r="A246" s="3"/>
      <c r="B246" s="3"/>
      <c r="C246" s="3"/>
    </row>
    <row r="247" spans="1:3" x14ac:dyDescent="0.2">
      <c r="A247" s="3"/>
      <c r="B247" s="3"/>
      <c r="C247" s="3"/>
    </row>
    <row r="248" spans="1:3" x14ac:dyDescent="0.2">
      <c r="A248" s="3"/>
      <c r="B248" s="3"/>
      <c r="C248" s="3"/>
    </row>
    <row r="249" spans="1:3" x14ac:dyDescent="0.2">
      <c r="A249" s="3"/>
      <c r="B249" s="3"/>
      <c r="C249" s="3"/>
    </row>
    <row r="250" spans="1:3" x14ac:dyDescent="0.2">
      <c r="A250" s="3"/>
      <c r="B250" s="3"/>
      <c r="C250" s="3"/>
    </row>
    <row r="251" spans="1:3" x14ac:dyDescent="0.2">
      <c r="A251" s="3"/>
      <c r="B251" s="3"/>
      <c r="C251" s="3"/>
    </row>
    <row r="252" spans="1:3" x14ac:dyDescent="0.2">
      <c r="A252" s="3"/>
      <c r="B252" s="3"/>
      <c r="C252" s="3"/>
    </row>
    <row r="253" spans="1:3" x14ac:dyDescent="0.2">
      <c r="A253" s="3"/>
      <c r="B253" s="3"/>
      <c r="C253" s="3"/>
    </row>
    <row r="254" spans="1:3" x14ac:dyDescent="0.2">
      <c r="A254" s="3"/>
      <c r="B254" s="3"/>
      <c r="C254" s="3"/>
    </row>
    <row r="255" spans="1:3" x14ac:dyDescent="0.2">
      <c r="A255" s="3"/>
      <c r="B255" s="3"/>
      <c r="C255" s="3"/>
    </row>
    <row r="256" spans="1:3" x14ac:dyDescent="0.2">
      <c r="A256" s="3"/>
      <c r="B256" s="3"/>
      <c r="C256" s="3"/>
    </row>
    <row r="257" spans="1:3" x14ac:dyDescent="0.2">
      <c r="A257" s="3"/>
      <c r="B257" s="3"/>
      <c r="C257" s="3"/>
    </row>
    <row r="258" spans="1:3" x14ac:dyDescent="0.2">
      <c r="A258" s="3"/>
      <c r="B258" s="3"/>
      <c r="C258" s="3"/>
    </row>
    <row r="259" spans="1:3" x14ac:dyDescent="0.2">
      <c r="A259" s="3"/>
      <c r="B259" s="3"/>
      <c r="C259" s="3"/>
    </row>
    <row r="260" spans="1:3" x14ac:dyDescent="0.2">
      <c r="A260" s="3"/>
      <c r="B260" s="3"/>
      <c r="C260" s="3"/>
    </row>
    <row r="261" spans="1:3" x14ac:dyDescent="0.2">
      <c r="A261" s="3"/>
      <c r="B261" s="3"/>
      <c r="C261" s="3"/>
    </row>
    <row r="262" spans="1:3" x14ac:dyDescent="0.2">
      <c r="A262" s="3"/>
      <c r="B262" s="3"/>
      <c r="C262" s="3"/>
    </row>
    <row r="263" spans="1:3" x14ac:dyDescent="0.2">
      <c r="A263" s="3"/>
      <c r="B263" s="3"/>
      <c r="C263" s="3"/>
    </row>
    <row r="264" spans="1:3" x14ac:dyDescent="0.2">
      <c r="A264" s="3"/>
      <c r="B264" s="3"/>
      <c r="C264" s="3"/>
    </row>
    <row r="265" spans="1:3" x14ac:dyDescent="0.2">
      <c r="A265" s="3"/>
      <c r="B265" s="3"/>
      <c r="C265" s="3"/>
    </row>
    <row r="266" spans="1:3" x14ac:dyDescent="0.2">
      <c r="A266" s="3"/>
      <c r="B266" s="3"/>
      <c r="C266" s="3"/>
    </row>
    <row r="267" spans="1:3" x14ac:dyDescent="0.2">
      <c r="A267" s="3"/>
      <c r="B267" s="3"/>
      <c r="C267" s="3"/>
    </row>
    <row r="268" spans="1:3" x14ac:dyDescent="0.2">
      <c r="A268" s="3"/>
      <c r="B268" s="3"/>
      <c r="C268" s="3"/>
    </row>
    <row r="269" spans="1:3" x14ac:dyDescent="0.2">
      <c r="A269" s="3"/>
      <c r="B269" s="3"/>
      <c r="C269" s="3"/>
    </row>
    <row r="270" spans="1:3" x14ac:dyDescent="0.2">
      <c r="A270" s="3"/>
      <c r="B270" s="3"/>
      <c r="C270" s="3"/>
    </row>
    <row r="271" spans="1:3" x14ac:dyDescent="0.2">
      <c r="A271" s="3"/>
      <c r="B271" s="3"/>
      <c r="C271" s="3"/>
    </row>
    <row r="272" spans="1:3" x14ac:dyDescent="0.2">
      <c r="A272" s="3"/>
      <c r="B272" s="3"/>
      <c r="C272" s="3"/>
    </row>
    <row r="273" spans="1:3" x14ac:dyDescent="0.2">
      <c r="A273" s="3"/>
      <c r="B273" s="3"/>
      <c r="C273" s="3"/>
    </row>
    <row r="274" spans="1:3" x14ac:dyDescent="0.2">
      <c r="A274" s="3"/>
      <c r="B274" s="3"/>
      <c r="C274" s="3"/>
    </row>
    <row r="275" spans="1:3" x14ac:dyDescent="0.2">
      <c r="A275" s="3"/>
      <c r="B275" s="3"/>
      <c r="C275" s="3"/>
    </row>
    <row r="276" spans="1:3" x14ac:dyDescent="0.2">
      <c r="A276" s="3"/>
      <c r="B276" s="3"/>
      <c r="C276" s="3"/>
    </row>
    <row r="277" spans="1:3" x14ac:dyDescent="0.2">
      <c r="A277" s="3"/>
      <c r="B277" s="3"/>
      <c r="C277" s="3"/>
    </row>
    <row r="278" spans="1:3" x14ac:dyDescent="0.2">
      <c r="A278" s="3"/>
      <c r="B278" s="3"/>
      <c r="C278" s="3"/>
    </row>
    <row r="279" spans="1:3" x14ac:dyDescent="0.2">
      <c r="A279" s="3"/>
      <c r="B279" s="3"/>
      <c r="C279" s="3"/>
    </row>
    <row r="280" spans="1:3" x14ac:dyDescent="0.2">
      <c r="A280" s="3"/>
      <c r="B280" s="3"/>
      <c r="C280" s="3"/>
    </row>
    <row r="281" spans="1:3" x14ac:dyDescent="0.2">
      <c r="A281" s="3"/>
      <c r="B281" s="3"/>
      <c r="C281" s="3"/>
    </row>
    <row r="282" spans="1:3" x14ac:dyDescent="0.2">
      <c r="A282" s="3"/>
      <c r="B282" s="3"/>
      <c r="C282" s="3"/>
    </row>
    <row r="283" spans="1:3" x14ac:dyDescent="0.2">
      <c r="A283" s="3"/>
      <c r="B283" s="3"/>
      <c r="C283" s="3"/>
    </row>
    <row r="284" spans="1:3" x14ac:dyDescent="0.2">
      <c r="A284" s="3"/>
      <c r="B284" s="3"/>
      <c r="C284" s="3"/>
    </row>
    <row r="285" spans="1:3" x14ac:dyDescent="0.2">
      <c r="A285" s="3"/>
      <c r="B285" s="3"/>
      <c r="C285" s="3"/>
    </row>
    <row r="286" spans="1:3" x14ac:dyDescent="0.2">
      <c r="A286" s="3"/>
      <c r="B286" s="3"/>
      <c r="C286" s="3"/>
    </row>
    <row r="287" spans="1:3" x14ac:dyDescent="0.2">
      <c r="A287" s="3"/>
      <c r="B287" s="3"/>
      <c r="C287" s="3"/>
    </row>
    <row r="288" spans="1:3" x14ac:dyDescent="0.2">
      <c r="A288" s="3"/>
      <c r="B288" s="3"/>
      <c r="C288" s="3"/>
    </row>
    <row r="289" spans="1:3" x14ac:dyDescent="0.2">
      <c r="A289" s="3"/>
      <c r="B289" s="3"/>
      <c r="C289" s="3"/>
    </row>
    <row r="290" spans="1:3" x14ac:dyDescent="0.2">
      <c r="A290" s="3"/>
      <c r="B290" s="3"/>
      <c r="C290" s="3"/>
    </row>
    <row r="291" spans="1:3" x14ac:dyDescent="0.2">
      <c r="A291" s="3"/>
      <c r="B291" s="3"/>
      <c r="C291" s="3"/>
    </row>
    <row r="292" spans="1:3" x14ac:dyDescent="0.2">
      <c r="A292" s="3"/>
      <c r="B292" s="3"/>
      <c r="C292" s="3"/>
    </row>
    <row r="293" spans="1:3" x14ac:dyDescent="0.2">
      <c r="A293" s="3"/>
      <c r="B293" s="3"/>
      <c r="C293" s="3"/>
    </row>
    <row r="294" spans="1:3" x14ac:dyDescent="0.2">
      <c r="A294" s="3"/>
      <c r="B294" s="3"/>
      <c r="C294" s="3"/>
    </row>
    <row r="295" spans="1:3" x14ac:dyDescent="0.2">
      <c r="A295" s="3"/>
      <c r="B295" s="3"/>
      <c r="C295" s="3"/>
    </row>
    <row r="296" spans="1:3" x14ac:dyDescent="0.2">
      <c r="A296" s="3"/>
      <c r="B296" s="3"/>
      <c r="C296" s="3"/>
    </row>
    <row r="297" spans="1:3" x14ac:dyDescent="0.2">
      <c r="A297" s="3"/>
      <c r="B297" s="3"/>
      <c r="C297" s="3"/>
    </row>
    <row r="298" spans="1:3" x14ac:dyDescent="0.2">
      <c r="A298" s="3"/>
      <c r="B298" s="3"/>
      <c r="C298" s="3"/>
    </row>
    <row r="299" spans="1:3" x14ac:dyDescent="0.2">
      <c r="A299" s="3"/>
      <c r="B299" s="3"/>
      <c r="C299" s="3"/>
    </row>
    <row r="300" spans="1:3" x14ac:dyDescent="0.2">
      <c r="A300" s="3"/>
      <c r="B300" s="3"/>
      <c r="C300" s="3"/>
    </row>
    <row r="301" spans="1:3" x14ac:dyDescent="0.2">
      <c r="A301" s="3"/>
      <c r="B301" s="3"/>
      <c r="C301" s="3"/>
    </row>
    <row r="302" spans="1:3" x14ac:dyDescent="0.2">
      <c r="A302" s="3"/>
      <c r="B302" s="3"/>
      <c r="C302" s="3"/>
    </row>
    <row r="303" spans="1:3" x14ac:dyDescent="0.2">
      <c r="A303" s="3"/>
      <c r="B303" s="3"/>
      <c r="C303" s="3"/>
    </row>
    <row r="304" spans="1:3" x14ac:dyDescent="0.2">
      <c r="A304" s="3"/>
      <c r="B304" s="3"/>
      <c r="C304" s="3"/>
    </row>
    <row r="305" spans="1:3" x14ac:dyDescent="0.2">
      <c r="A305" s="3"/>
      <c r="B305" s="3"/>
      <c r="C305" s="3"/>
    </row>
    <row r="306" spans="1:3" x14ac:dyDescent="0.2">
      <c r="A306" s="3"/>
      <c r="B306" s="3"/>
      <c r="C306" s="3"/>
    </row>
    <row r="307" spans="1:3" x14ac:dyDescent="0.2">
      <c r="A307" s="3"/>
      <c r="B307" s="3"/>
      <c r="C307" s="3"/>
    </row>
    <row r="308" spans="1:3" x14ac:dyDescent="0.2">
      <c r="A308" s="3"/>
      <c r="B308" s="3"/>
      <c r="C308" s="3"/>
    </row>
    <row r="309" spans="1:3" x14ac:dyDescent="0.2">
      <c r="A309" s="3"/>
      <c r="B309" s="3"/>
      <c r="C309" s="3"/>
    </row>
    <row r="310" spans="1:3" x14ac:dyDescent="0.2">
      <c r="A310" s="3"/>
      <c r="B310" s="3"/>
      <c r="C310" s="3"/>
    </row>
    <row r="311" spans="1:3" x14ac:dyDescent="0.2">
      <c r="A311" s="3"/>
      <c r="B311" s="3"/>
      <c r="C311" s="3"/>
    </row>
    <row r="312" spans="1:3" x14ac:dyDescent="0.2">
      <c r="A312" s="3"/>
      <c r="B312" s="3"/>
      <c r="C312" s="3"/>
    </row>
    <row r="313" spans="1:3" x14ac:dyDescent="0.2">
      <c r="A313" s="3"/>
      <c r="B313" s="3"/>
      <c r="C313" s="3"/>
    </row>
    <row r="314" spans="1:3" x14ac:dyDescent="0.2">
      <c r="A314" s="3"/>
      <c r="B314" s="3"/>
      <c r="C314" s="3"/>
    </row>
    <row r="315" spans="1:3" x14ac:dyDescent="0.2">
      <c r="A315" s="3"/>
      <c r="B315" s="3"/>
      <c r="C315" s="3"/>
    </row>
    <row r="316" spans="1:3" x14ac:dyDescent="0.2">
      <c r="A316" s="3"/>
      <c r="B316" s="3"/>
      <c r="C316" s="3"/>
    </row>
    <row r="317" spans="1:3" x14ac:dyDescent="0.2">
      <c r="A317" s="3"/>
      <c r="B317" s="3"/>
      <c r="C317" s="3"/>
    </row>
    <row r="318" spans="1:3" x14ac:dyDescent="0.2">
      <c r="A318" s="3"/>
      <c r="B318" s="3"/>
      <c r="C318" s="3"/>
    </row>
    <row r="319" spans="1:3" x14ac:dyDescent="0.2">
      <c r="A319" s="3"/>
      <c r="B319" s="3"/>
      <c r="C319" s="3"/>
    </row>
    <row r="320" spans="1:3" x14ac:dyDescent="0.2">
      <c r="A320" s="3"/>
      <c r="B320" s="3"/>
      <c r="C320" s="3"/>
    </row>
    <row r="321" spans="1:3" x14ac:dyDescent="0.2">
      <c r="A321" s="3"/>
      <c r="B321" s="3"/>
      <c r="C321" s="3"/>
    </row>
    <row r="322" spans="1:3" x14ac:dyDescent="0.2">
      <c r="A322" s="3"/>
      <c r="B322" s="3"/>
      <c r="C322" s="3"/>
    </row>
    <row r="323" spans="1:3" x14ac:dyDescent="0.2">
      <c r="A323" s="3"/>
      <c r="B323" s="3"/>
      <c r="C323" s="3"/>
    </row>
    <row r="324" spans="1:3" x14ac:dyDescent="0.2">
      <c r="A324" s="3"/>
      <c r="B324" s="3"/>
      <c r="C324" s="3"/>
    </row>
    <row r="325" spans="1:3" x14ac:dyDescent="0.2">
      <c r="A325" s="3"/>
      <c r="B325" s="3"/>
      <c r="C325" s="3"/>
    </row>
    <row r="326" spans="1:3" x14ac:dyDescent="0.2">
      <c r="A326" s="3"/>
      <c r="B326" s="3"/>
      <c r="C326" s="3"/>
    </row>
    <row r="327" spans="1:3" x14ac:dyDescent="0.2">
      <c r="A327" s="3"/>
      <c r="B327" s="3"/>
      <c r="C327" s="3"/>
    </row>
    <row r="328" spans="1:3" x14ac:dyDescent="0.2">
      <c r="A328" s="3"/>
      <c r="B328" s="3"/>
      <c r="C328" s="3"/>
    </row>
    <row r="329" spans="1:3" x14ac:dyDescent="0.2">
      <c r="A329" s="3"/>
      <c r="B329" s="3"/>
      <c r="C329" s="3"/>
    </row>
    <row r="330" spans="1:3" x14ac:dyDescent="0.2">
      <c r="A330" s="3"/>
      <c r="B330" s="3"/>
      <c r="C330" s="3"/>
    </row>
    <row r="331" spans="1:3" x14ac:dyDescent="0.2">
      <c r="A331" s="3"/>
      <c r="B331" s="3"/>
      <c r="C331" s="3"/>
    </row>
    <row r="332" spans="1:3" x14ac:dyDescent="0.2">
      <c r="A332" s="3"/>
      <c r="B332" s="3"/>
      <c r="C332" s="3"/>
    </row>
    <row r="333" spans="1:3" x14ac:dyDescent="0.2">
      <c r="A333" s="3"/>
      <c r="B333" s="3"/>
      <c r="C333" s="3"/>
    </row>
    <row r="334" spans="1:3" x14ac:dyDescent="0.2">
      <c r="A334" s="3"/>
      <c r="B334" s="3"/>
      <c r="C334" s="3"/>
    </row>
    <row r="335" spans="1:3" x14ac:dyDescent="0.2">
      <c r="A335" s="3"/>
      <c r="B335" s="3"/>
      <c r="C335" s="3"/>
    </row>
    <row r="336" spans="1:3" x14ac:dyDescent="0.2">
      <c r="A336" s="3"/>
      <c r="B336" s="3"/>
      <c r="C336" s="3"/>
    </row>
    <row r="337" spans="1:3" x14ac:dyDescent="0.2">
      <c r="A337" s="3"/>
      <c r="B337" s="3"/>
      <c r="C337" s="3"/>
    </row>
    <row r="338" spans="1:3" x14ac:dyDescent="0.2">
      <c r="A338" s="3"/>
      <c r="B338" s="3"/>
      <c r="C338" s="3"/>
    </row>
    <row r="339" spans="1:3" x14ac:dyDescent="0.2">
      <c r="A339" s="3"/>
      <c r="B339" s="3"/>
      <c r="C339" s="3"/>
    </row>
    <row r="340" spans="1:3" x14ac:dyDescent="0.2">
      <c r="A340" s="3"/>
      <c r="B340" s="3"/>
      <c r="C340" s="3"/>
    </row>
    <row r="341" spans="1:3" x14ac:dyDescent="0.2">
      <c r="A341" s="3"/>
      <c r="B341" s="3"/>
      <c r="C341" s="3"/>
    </row>
    <row r="342" spans="1:3" x14ac:dyDescent="0.2">
      <c r="A342" s="3"/>
      <c r="B342" s="3"/>
      <c r="C342" s="3"/>
    </row>
    <row r="343" spans="1:3" x14ac:dyDescent="0.2">
      <c r="A343" s="3"/>
      <c r="B343" s="3"/>
      <c r="C343" s="3"/>
    </row>
    <row r="344" spans="1:3" x14ac:dyDescent="0.2">
      <c r="A344" s="3"/>
      <c r="B344" s="3"/>
      <c r="C344" s="3"/>
    </row>
    <row r="345" spans="1:3" x14ac:dyDescent="0.2">
      <c r="A345" s="3"/>
      <c r="B345" s="3"/>
      <c r="C345" s="3"/>
    </row>
    <row r="346" spans="1:3" x14ac:dyDescent="0.2">
      <c r="A346" s="3"/>
      <c r="B346" s="3"/>
      <c r="C346" s="3"/>
    </row>
    <row r="347" spans="1:3" x14ac:dyDescent="0.2">
      <c r="A347" s="3"/>
      <c r="B347" s="3"/>
      <c r="C347" s="3"/>
    </row>
    <row r="348" spans="1:3" x14ac:dyDescent="0.2">
      <c r="A348" s="3"/>
      <c r="B348" s="3"/>
      <c r="C348" s="3"/>
    </row>
    <row r="349" spans="1:3" x14ac:dyDescent="0.2">
      <c r="A349" s="3"/>
      <c r="B349" s="3"/>
      <c r="C349" s="3"/>
    </row>
    <row r="350" spans="1:3" x14ac:dyDescent="0.2">
      <c r="A350" s="3"/>
      <c r="B350" s="3"/>
      <c r="C350" s="3"/>
    </row>
    <row r="351" spans="1:3" x14ac:dyDescent="0.2">
      <c r="A351" s="3"/>
      <c r="B351" s="3"/>
      <c r="C351" s="3"/>
    </row>
    <row r="352" spans="1:3" x14ac:dyDescent="0.2">
      <c r="A352" s="3"/>
      <c r="B352" s="3"/>
      <c r="C352" s="3"/>
    </row>
    <row r="353" spans="1:3" x14ac:dyDescent="0.2">
      <c r="A353" s="3"/>
      <c r="B353" s="3"/>
      <c r="C353" s="3"/>
    </row>
    <row r="354" spans="1:3" x14ac:dyDescent="0.2">
      <c r="A354" s="3"/>
      <c r="B354" s="3"/>
      <c r="C354" s="3"/>
    </row>
    <row r="355" spans="1:3" x14ac:dyDescent="0.2">
      <c r="A355" s="3"/>
      <c r="B355" s="3"/>
      <c r="C355" s="3"/>
    </row>
    <row r="356" spans="1:3" x14ac:dyDescent="0.2">
      <c r="A356" s="3"/>
      <c r="B356" s="3"/>
      <c r="C356" s="3"/>
    </row>
    <row r="357" spans="1:3" x14ac:dyDescent="0.2">
      <c r="A357" s="3"/>
      <c r="B357" s="3"/>
      <c r="C357" s="3"/>
    </row>
    <row r="358" spans="1:3" x14ac:dyDescent="0.2">
      <c r="A358" s="3"/>
      <c r="B358" s="3"/>
      <c r="C358" s="3"/>
    </row>
    <row r="359" spans="1:3" x14ac:dyDescent="0.2">
      <c r="A359" s="3"/>
      <c r="B359" s="3"/>
      <c r="C359" s="3"/>
    </row>
    <row r="360" spans="1:3" x14ac:dyDescent="0.2">
      <c r="A360" s="3"/>
      <c r="B360" s="3"/>
      <c r="C360" s="3"/>
    </row>
    <row r="361" spans="1:3" x14ac:dyDescent="0.2">
      <c r="A361" s="3"/>
      <c r="B361" s="3"/>
      <c r="C361" s="3"/>
    </row>
    <row r="362" spans="1:3" x14ac:dyDescent="0.2">
      <c r="A362" s="3"/>
      <c r="B362" s="3"/>
      <c r="C362" s="3"/>
    </row>
    <row r="363" spans="1:3" x14ac:dyDescent="0.2">
      <c r="A363" s="3"/>
      <c r="B363" s="3"/>
      <c r="C363" s="3"/>
    </row>
    <row r="364" spans="1:3" x14ac:dyDescent="0.2">
      <c r="A364" s="3"/>
      <c r="B364" s="3"/>
      <c r="C364" s="3"/>
    </row>
    <row r="365" spans="1:3" x14ac:dyDescent="0.2">
      <c r="A365" s="3"/>
      <c r="B365" s="3"/>
      <c r="C365" s="3"/>
    </row>
    <row r="366" spans="1:3" x14ac:dyDescent="0.2">
      <c r="A366" s="3"/>
      <c r="B366" s="3"/>
      <c r="C366" s="3"/>
    </row>
    <row r="367" spans="1:3" x14ac:dyDescent="0.2">
      <c r="A367" s="3"/>
      <c r="B367" s="3"/>
      <c r="C367" s="3"/>
    </row>
  </sheetData>
  <mergeCells count="1">
    <mergeCell ref="F12:L1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7"/>
  <sheetViews>
    <sheetView zoomScale="80" zoomScaleNormal="80" workbookViewId="0">
      <selection activeCell="F2" sqref="F2:F21"/>
    </sheetView>
  </sheetViews>
  <sheetFormatPr defaultRowHeight="12.75" x14ac:dyDescent="0.2"/>
  <cols>
    <col min="1" max="2" width="9.140625" style="9"/>
    <col min="3" max="3" width="11.42578125" style="9" bestFit="1" customWidth="1"/>
    <col min="4" max="4" width="12.28515625" style="9" bestFit="1" customWidth="1"/>
    <col min="5" max="16384" width="9.140625" style="9"/>
  </cols>
  <sheetData>
    <row r="1" spans="1:15" x14ac:dyDescent="0.2">
      <c r="A1" s="9" t="s">
        <v>3</v>
      </c>
      <c r="B1" s="9" t="s">
        <v>4</v>
      </c>
      <c r="C1" s="19" t="s">
        <v>38</v>
      </c>
      <c r="D1" s="19" t="s">
        <v>39</v>
      </c>
      <c r="E1" s="9" t="s">
        <v>6</v>
      </c>
      <c r="F1" s="9" t="s">
        <v>5</v>
      </c>
    </row>
    <row r="2" spans="1:15" x14ac:dyDescent="0.2">
      <c r="A2" s="9">
        <v>12628</v>
      </c>
      <c r="B2" s="9" t="s">
        <v>0</v>
      </c>
      <c r="C2" s="19" t="s">
        <v>42</v>
      </c>
      <c r="D2" s="19" t="s">
        <v>41</v>
      </c>
      <c r="E2" s="7">
        <v>0</v>
      </c>
      <c r="F2" s="17">
        <f>LOG10(3.3*10^5)</f>
        <v>5.5185139398778871</v>
      </c>
      <c r="I2" s="17"/>
      <c r="J2" s="17"/>
      <c r="O2" s="17"/>
    </row>
    <row r="3" spans="1:15" x14ac:dyDescent="0.2">
      <c r="A3" s="9">
        <v>12628</v>
      </c>
      <c r="B3" s="9" t="s">
        <v>0</v>
      </c>
      <c r="C3" s="19" t="s">
        <v>42</v>
      </c>
      <c r="D3" s="19" t="s">
        <v>41</v>
      </c>
      <c r="E3" s="7">
        <v>0.25</v>
      </c>
      <c r="F3" s="17">
        <f>LOG10(1.2*10^4)</f>
        <v>4.0791812460476251</v>
      </c>
      <c r="G3" s="17"/>
      <c r="H3" s="17"/>
      <c r="M3" s="17"/>
    </row>
    <row r="4" spans="1:15" x14ac:dyDescent="0.2">
      <c r="A4" s="9">
        <v>12628</v>
      </c>
      <c r="B4" s="9" t="s">
        <v>0</v>
      </c>
      <c r="C4" s="19" t="s">
        <v>42</v>
      </c>
      <c r="D4" s="19" t="s">
        <v>41</v>
      </c>
      <c r="E4" s="7">
        <v>0.5</v>
      </c>
      <c r="F4" s="17">
        <f>LOG10(5.15*10^2)</f>
        <v>2.7118072290411912</v>
      </c>
      <c r="G4" s="17"/>
      <c r="H4" s="17"/>
      <c r="M4" s="17"/>
    </row>
    <row r="5" spans="1:15" x14ac:dyDescent="0.2">
      <c r="A5" s="9">
        <v>12628</v>
      </c>
      <c r="B5" s="9" t="s">
        <v>0</v>
      </c>
      <c r="C5" s="19" t="s">
        <v>42</v>
      </c>
      <c r="D5" s="19" t="s">
        <v>41</v>
      </c>
      <c r="E5" s="7">
        <v>1</v>
      </c>
      <c r="F5" s="17">
        <f>LOG10(4.5*10^3)</f>
        <v>3.6532125137753435</v>
      </c>
      <c r="G5" s="17"/>
      <c r="H5" s="17"/>
      <c r="M5" s="17"/>
    </row>
    <row r="6" spans="1:15" x14ac:dyDescent="0.2">
      <c r="A6" s="9">
        <v>12628</v>
      </c>
      <c r="B6" s="9" t="s">
        <v>0</v>
      </c>
      <c r="C6" s="19" t="s">
        <v>42</v>
      </c>
      <c r="D6" s="19" t="s">
        <v>41</v>
      </c>
      <c r="E6" s="7">
        <v>1.5</v>
      </c>
      <c r="F6" s="17">
        <f>LOG10(2.35*10^2)</f>
        <v>2.3710678622717363</v>
      </c>
    </row>
    <row r="7" spans="1:15" x14ac:dyDescent="0.2">
      <c r="A7" s="9">
        <v>12628</v>
      </c>
      <c r="B7" s="9" t="s">
        <v>0</v>
      </c>
      <c r="C7" s="19" t="s">
        <v>42</v>
      </c>
      <c r="D7" s="19" t="s">
        <v>41</v>
      </c>
      <c r="E7" s="7">
        <v>2</v>
      </c>
      <c r="F7" s="17">
        <f>LOG10(4.35*10^2)</f>
        <v>2.6384892569546374</v>
      </c>
    </row>
    <row r="8" spans="1:15" x14ac:dyDescent="0.2">
      <c r="A8" s="9">
        <v>12628</v>
      </c>
      <c r="B8" s="9" t="s">
        <v>0</v>
      </c>
      <c r="C8" s="19" t="s">
        <v>42</v>
      </c>
      <c r="D8" s="19" t="s">
        <v>41</v>
      </c>
      <c r="E8" s="7">
        <v>2.5</v>
      </c>
      <c r="F8" s="17">
        <f>LOG10(2.65*10^2)</f>
        <v>2.4232458739368079</v>
      </c>
    </row>
    <row r="9" spans="1:15" x14ac:dyDescent="0.2">
      <c r="A9" s="9">
        <v>12628</v>
      </c>
      <c r="B9" s="9" t="s">
        <v>1</v>
      </c>
      <c r="C9" s="19" t="s">
        <v>42</v>
      </c>
      <c r="D9" s="19" t="s">
        <v>41</v>
      </c>
      <c r="E9" s="7">
        <v>0</v>
      </c>
      <c r="F9" s="17">
        <f>LOG10(3.3*10^5)</f>
        <v>5.5185139398778871</v>
      </c>
    </row>
    <row r="10" spans="1:15" x14ac:dyDescent="0.2">
      <c r="A10" s="9">
        <v>12628</v>
      </c>
      <c r="B10" s="9" t="s">
        <v>1</v>
      </c>
      <c r="C10" s="19" t="s">
        <v>42</v>
      </c>
      <c r="D10" s="19" t="s">
        <v>41</v>
      </c>
      <c r="E10" s="7">
        <v>0.25</v>
      </c>
      <c r="F10" s="17">
        <f>LOG10(2.3*10^4)</f>
        <v>4.3617278360175931</v>
      </c>
    </row>
    <row r="11" spans="1:15" x14ac:dyDescent="0.2">
      <c r="A11" s="9">
        <v>12628</v>
      </c>
      <c r="B11" s="9" t="s">
        <v>1</v>
      </c>
      <c r="C11" s="19" t="s">
        <v>42</v>
      </c>
      <c r="D11" s="19" t="s">
        <v>41</v>
      </c>
      <c r="E11" s="7">
        <v>0.5</v>
      </c>
      <c r="F11" s="17">
        <f>LOG10(12.15*10^2)</f>
        <v>3.0845762779343309</v>
      </c>
    </row>
    <row r="12" spans="1:15" x14ac:dyDescent="0.2">
      <c r="A12" s="9">
        <v>12628</v>
      </c>
      <c r="B12" s="9" t="s">
        <v>1</v>
      </c>
      <c r="C12" s="19" t="s">
        <v>42</v>
      </c>
      <c r="D12" s="19" t="s">
        <v>41</v>
      </c>
      <c r="E12" s="7">
        <v>1</v>
      </c>
      <c r="F12" s="17">
        <f>LOG10(8*10^2)</f>
        <v>2.9030899869919438</v>
      </c>
    </row>
    <row r="13" spans="1:15" x14ac:dyDescent="0.2">
      <c r="A13" s="9">
        <v>12628</v>
      </c>
      <c r="B13" s="9" t="s">
        <v>1</v>
      </c>
      <c r="C13" s="19" t="s">
        <v>42</v>
      </c>
      <c r="D13" s="19" t="s">
        <v>41</v>
      </c>
      <c r="E13" s="7">
        <v>1.5</v>
      </c>
      <c r="F13" s="17">
        <f>LOG10(8*10^2)</f>
        <v>2.9030899869919438</v>
      </c>
    </row>
    <row r="14" spans="1:15" x14ac:dyDescent="0.2">
      <c r="A14" s="9">
        <v>12628</v>
      </c>
      <c r="B14" s="9" t="s">
        <v>1</v>
      </c>
      <c r="C14" s="19" t="s">
        <v>42</v>
      </c>
      <c r="D14" s="19" t="s">
        <v>41</v>
      </c>
      <c r="E14" s="7">
        <v>2</v>
      </c>
      <c r="F14" s="17">
        <v>4</v>
      </c>
    </row>
    <row r="15" spans="1:15" x14ac:dyDescent="0.2">
      <c r="A15" s="9">
        <v>12628</v>
      </c>
      <c r="B15" s="9" t="s">
        <v>2</v>
      </c>
      <c r="C15" s="19" t="s">
        <v>42</v>
      </c>
      <c r="D15" s="19" t="s">
        <v>41</v>
      </c>
      <c r="E15" s="7">
        <v>0</v>
      </c>
      <c r="F15" s="17">
        <f>LOG10(5.7*10^5)</f>
        <v>5.7558748556724915</v>
      </c>
    </row>
    <row r="16" spans="1:15" x14ac:dyDescent="0.2">
      <c r="A16" s="9">
        <v>12628</v>
      </c>
      <c r="B16" s="9" t="s">
        <v>2</v>
      </c>
      <c r="C16" s="19" t="s">
        <v>42</v>
      </c>
      <c r="D16" s="19" t="s">
        <v>41</v>
      </c>
      <c r="E16" s="7">
        <v>0.25</v>
      </c>
      <c r="F16" s="17">
        <f>LOG10(4*10^2)</f>
        <v>2.6020599913279625</v>
      </c>
    </row>
    <row r="17" spans="1:6" x14ac:dyDescent="0.2">
      <c r="A17" s="9">
        <v>12628</v>
      </c>
      <c r="B17" s="9" t="s">
        <v>2</v>
      </c>
      <c r="C17" s="19" t="s">
        <v>42</v>
      </c>
      <c r="D17" s="19" t="s">
        <v>41</v>
      </c>
      <c r="E17" s="7">
        <v>0.5</v>
      </c>
      <c r="F17" s="17">
        <f>LOG10(5.5*10^2)</f>
        <v>2.7403626894942437</v>
      </c>
    </row>
    <row r="18" spans="1:6" x14ac:dyDescent="0.2">
      <c r="A18" s="9">
        <v>12628</v>
      </c>
      <c r="B18" s="9" t="s">
        <v>2</v>
      </c>
      <c r="C18" s="19" t="s">
        <v>42</v>
      </c>
      <c r="D18" s="19" t="s">
        <v>41</v>
      </c>
      <c r="E18" s="7">
        <v>1</v>
      </c>
      <c r="F18" s="17">
        <f>LOG10(1.5*10^2)</f>
        <v>2.1760912590556813</v>
      </c>
    </row>
    <row r="19" spans="1:6" x14ac:dyDescent="0.2">
      <c r="A19" s="9">
        <v>12628</v>
      </c>
      <c r="B19" s="9" t="s">
        <v>2</v>
      </c>
      <c r="C19" s="19" t="s">
        <v>42</v>
      </c>
      <c r="D19" s="19" t="s">
        <v>41</v>
      </c>
      <c r="E19" s="7">
        <v>1.5</v>
      </c>
      <c r="F19" s="17">
        <f>LOG10(7.35*10^2)</f>
        <v>2.8662873390841948</v>
      </c>
    </row>
    <row r="20" spans="1:6" x14ac:dyDescent="0.2">
      <c r="A20" s="9">
        <v>12628</v>
      </c>
      <c r="B20" s="9" t="s">
        <v>2</v>
      </c>
      <c r="C20" s="19" t="s">
        <v>42</v>
      </c>
      <c r="D20" s="19" t="s">
        <v>41</v>
      </c>
      <c r="E20" s="7">
        <v>2</v>
      </c>
      <c r="F20" s="17">
        <f>LOG10(5*10^3)</f>
        <v>3.6989700043360187</v>
      </c>
    </row>
    <row r="21" spans="1:6" x14ac:dyDescent="0.2">
      <c r="A21" s="9">
        <v>12628</v>
      </c>
      <c r="B21" s="9" t="s">
        <v>2</v>
      </c>
      <c r="C21" s="19" t="s">
        <v>42</v>
      </c>
      <c r="D21" s="19" t="s">
        <v>41</v>
      </c>
      <c r="E21" s="7">
        <v>2.5</v>
      </c>
      <c r="F21" s="17">
        <f>LOG10(4.15*10^2)</f>
        <v>2.6180480967120929</v>
      </c>
    </row>
    <row r="23" spans="1:6" x14ac:dyDescent="0.2">
      <c r="A23" s="17"/>
      <c r="B23" s="17"/>
      <c r="C23" s="17"/>
    </row>
    <row r="24" spans="1:6" x14ac:dyDescent="0.2">
      <c r="A24" s="17"/>
      <c r="B24" s="17"/>
      <c r="C24" s="17"/>
    </row>
    <row r="25" spans="1:6" x14ac:dyDescent="0.2">
      <c r="A25" s="17"/>
      <c r="B25" s="17"/>
      <c r="C25" s="17"/>
    </row>
    <row r="26" spans="1:6" x14ac:dyDescent="0.2">
      <c r="A26" s="17"/>
      <c r="B26" s="17"/>
      <c r="C26" s="17"/>
    </row>
    <row r="27" spans="1:6" x14ac:dyDescent="0.2">
      <c r="A27" s="17"/>
      <c r="B27" s="17"/>
      <c r="C27" s="17"/>
    </row>
    <row r="28" spans="1:6" x14ac:dyDescent="0.2">
      <c r="A28" s="17"/>
      <c r="B28" s="17"/>
      <c r="C28" s="17"/>
    </row>
    <row r="29" spans="1:6" x14ac:dyDescent="0.2">
      <c r="A29" s="17"/>
      <c r="B29" s="17"/>
      <c r="C29" s="17"/>
    </row>
    <row r="30" spans="1:6" x14ac:dyDescent="0.2">
      <c r="A30" s="17"/>
      <c r="B30" s="17"/>
      <c r="C30" s="17"/>
    </row>
    <row r="31" spans="1:6" x14ac:dyDescent="0.2">
      <c r="A31" s="17"/>
      <c r="B31" s="17"/>
      <c r="C31" s="17"/>
    </row>
    <row r="32" spans="1:6" x14ac:dyDescent="0.2">
      <c r="A32" s="17"/>
      <c r="B32" s="17"/>
      <c r="C32" s="17"/>
    </row>
    <row r="33" spans="1:3" x14ac:dyDescent="0.2">
      <c r="A33" s="17"/>
      <c r="B33" s="17"/>
      <c r="C33" s="17"/>
    </row>
    <row r="34" spans="1:3" x14ac:dyDescent="0.2">
      <c r="A34" s="17"/>
      <c r="B34" s="17"/>
      <c r="C34" s="17"/>
    </row>
    <row r="35" spans="1:3" x14ac:dyDescent="0.2">
      <c r="A35" s="17"/>
      <c r="B35" s="17"/>
      <c r="C35" s="17"/>
    </row>
    <row r="36" spans="1:3" x14ac:dyDescent="0.2">
      <c r="A36" s="17"/>
      <c r="B36" s="17"/>
      <c r="C36" s="17"/>
    </row>
    <row r="37" spans="1:3" x14ac:dyDescent="0.2">
      <c r="A37" s="17"/>
      <c r="B37" s="17"/>
      <c r="C37" s="3"/>
    </row>
    <row r="38" spans="1:3" x14ac:dyDescent="0.2">
      <c r="A38" s="17"/>
      <c r="B38" s="17"/>
      <c r="C38" s="17"/>
    </row>
    <row r="39" spans="1:3" x14ac:dyDescent="0.2">
      <c r="A39" s="17"/>
      <c r="B39" s="17"/>
      <c r="C39" s="17"/>
    </row>
    <row r="40" spans="1:3" x14ac:dyDescent="0.2">
      <c r="A40" s="17"/>
      <c r="B40" s="17"/>
      <c r="C40" s="17"/>
    </row>
    <row r="41" spans="1:3" x14ac:dyDescent="0.2">
      <c r="A41" s="17"/>
      <c r="B41" s="17"/>
      <c r="C41" s="17"/>
    </row>
    <row r="42" spans="1:3" x14ac:dyDescent="0.2">
      <c r="A42" s="17"/>
      <c r="B42" s="17"/>
      <c r="C42" s="17"/>
    </row>
    <row r="43" spans="1:3" x14ac:dyDescent="0.2">
      <c r="A43" s="17"/>
      <c r="B43" s="17"/>
      <c r="C43" s="17"/>
    </row>
    <row r="44" spans="1:3" x14ac:dyDescent="0.2">
      <c r="A44" s="17"/>
      <c r="B44" s="17"/>
      <c r="C44" s="17"/>
    </row>
    <row r="45" spans="1:3" x14ac:dyDescent="0.2">
      <c r="A45" s="17"/>
      <c r="B45" s="17"/>
      <c r="C45" s="17"/>
    </row>
    <row r="46" spans="1:3" x14ac:dyDescent="0.2">
      <c r="A46" s="17"/>
      <c r="B46" s="17"/>
      <c r="C46" s="17"/>
    </row>
    <row r="47" spans="1:3" x14ac:dyDescent="0.2">
      <c r="A47" s="17"/>
      <c r="B47" s="17"/>
      <c r="C47" s="17"/>
    </row>
    <row r="48" spans="1:3" x14ac:dyDescent="0.2">
      <c r="A48" s="17"/>
      <c r="B48" s="17"/>
      <c r="C48" s="17"/>
    </row>
    <row r="49" spans="1:3" x14ac:dyDescent="0.2">
      <c r="A49" s="17"/>
      <c r="B49" s="17"/>
      <c r="C49" s="17"/>
    </row>
    <row r="50" spans="1:3" x14ac:dyDescent="0.2">
      <c r="A50" s="17"/>
      <c r="B50" s="17"/>
      <c r="C50" s="17"/>
    </row>
    <row r="51" spans="1:3" x14ac:dyDescent="0.2">
      <c r="A51" s="17"/>
      <c r="B51" s="17"/>
      <c r="C51" s="17"/>
    </row>
    <row r="52" spans="1:3" x14ac:dyDescent="0.2">
      <c r="A52" s="17"/>
      <c r="B52" s="17"/>
      <c r="C52" s="17"/>
    </row>
    <row r="53" spans="1:3" x14ac:dyDescent="0.2">
      <c r="A53" s="17"/>
      <c r="B53" s="17"/>
      <c r="C53" s="17"/>
    </row>
    <row r="54" spans="1:3" x14ac:dyDescent="0.2">
      <c r="A54" s="17"/>
      <c r="B54" s="17"/>
      <c r="C54" s="17"/>
    </row>
    <row r="55" spans="1:3" x14ac:dyDescent="0.2">
      <c r="A55" s="17"/>
      <c r="B55" s="17"/>
      <c r="C55" s="17"/>
    </row>
    <row r="56" spans="1:3" x14ac:dyDescent="0.2">
      <c r="A56" s="17"/>
      <c r="B56" s="17"/>
      <c r="C56" s="17"/>
    </row>
    <row r="57" spans="1:3" x14ac:dyDescent="0.2">
      <c r="A57" s="17"/>
      <c r="B57" s="17"/>
      <c r="C57" s="17"/>
    </row>
    <row r="58" spans="1:3" x14ac:dyDescent="0.2">
      <c r="A58" s="17"/>
      <c r="B58" s="17"/>
      <c r="C58" s="17"/>
    </row>
    <row r="59" spans="1:3" x14ac:dyDescent="0.2">
      <c r="A59" s="17"/>
      <c r="B59" s="17"/>
      <c r="C59" s="17"/>
    </row>
    <row r="60" spans="1:3" x14ac:dyDescent="0.2">
      <c r="A60" s="17"/>
      <c r="B60" s="17"/>
      <c r="C60" s="17"/>
    </row>
    <row r="61" spans="1:3" x14ac:dyDescent="0.2">
      <c r="A61" s="17"/>
      <c r="B61" s="17"/>
      <c r="C61" s="17"/>
    </row>
    <row r="62" spans="1:3" x14ac:dyDescent="0.2">
      <c r="A62" s="17"/>
      <c r="B62" s="17"/>
      <c r="C62" s="17"/>
    </row>
    <row r="63" spans="1:3" x14ac:dyDescent="0.2">
      <c r="A63" s="17"/>
      <c r="B63" s="17"/>
      <c r="C63" s="17"/>
    </row>
    <row r="64" spans="1:3" x14ac:dyDescent="0.2">
      <c r="A64" s="17"/>
      <c r="B64" s="17"/>
      <c r="C64" s="17"/>
    </row>
    <row r="65" spans="1:3" x14ac:dyDescent="0.2">
      <c r="A65" s="17"/>
      <c r="B65" s="17"/>
      <c r="C65" s="17"/>
    </row>
    <row r="66" spans="1:3" x14ac:dyDescent="0.2">
      <c r="A66" s="17"/>
      <c r="B66" s="17"/>
      <c r="C66" s="17"/>
    </row>
    <row r="67" spans="1:3" x14ac:dyDescent="0.2">
      <c r="A67" s="17"/>
      <c r="B67" s="17"/>
      <c r="C67" s="17"/>
    </row>
    <row r="68" spans="1:3" x14ac:dyDescent="0.2">
      <c r="A68" s="17"/>
      <c r="B68" s="17"/>
      <c r="C68" s="17"/>
    </row>
    <row r="69" spans="1:3" x14ac:dyDescent="0.2">
      <c r="A69" s="17"/>
      <c r="B69" s="17"/>
      <c r="C69" s="17"/>
    </row>
    <row r="70" spans="1:3" x14ac:dyDescent="0.2">
      <c r="A70" s="17"/>
      <c r="B70" s="17"/>
      <c r="C70" s="17"/>
    </row>
    <row r="71" spans="1:3" x14ac:dyDescent="0.2">
      <c r="A71" s="17"/>
      <c r="B71" s="17"/>
      <c r="C71" s="17"/>
    </row>
    <row r="72" spans="1:3" x14ac:dyDescent="0.2">
      <c r="A72" s="17"/>
      <c r="B72" s="17"/>
      <c r="C72" s="17"/>
    </row>
    <row r="73" spans="1:3" x14ac:dyDescent="0.2">
      <c r="A73" s="17"/>
      <c r="B73" s="17"/>
      <c r="C73" s="17"/>
    </row>
    <row r="74" spans="1:3" x14ac:dyDescent="0.2">
      <c r="A74" s="17"/>
      <c r="B74" s="17"/>
      <c r="C74" s="17"/>
    </row>
    <row r="75" spans="1:3" x14ac:dyDescent="0.2">
      <c r="A75" s="17"/>
      <c r="B75" s="17"/>
      <c r="C75" s="17"/>
    </row>
    <row r="76" spans="1:3" x14ac:dyDescent="0.2">
      <c r="A76" s="17"/>
      <c r="B76" s="17"/>
      <c r="C76" s="17"/>
    </row>
    <row r="77" spans="1:3" x14ac:dyDescent="0.2">
      <c r="A77" s="17"/>
      <c r="B77" s="17"/>
      <c r="C77" s="17"/>
    </row>
    <row r="78" spans="1:3" x14ac:dyDescent="0.2">
      <c r="A78" s="17"/>
      <c r="B78" s="17"/>
      <c r="C78" s="17"/>
    </row>
    <row r="79" spans="1:3" x14ac:dyDescent="0.2">
      <c r="A79" s="17"/>
      <c r="B79" s="17"/>
      <c r="C79" s="17"/>
    </row>
    <row r="80" spans="1:3" x14ac:dyDescent="0.2">
      <c r="A80" s="17"/>
      <c r="B80" s="17"/>
      <c r="C80" s="17"/>
    </row>
    <row r="81" spans="1:3" x14ac:dyDescent="0.2">
      <c r="A81" s="17"/>
      <c r="B81" s="17"/>
      <c r="C81" s="17"/>
    </row>
    <row r="82" spans="1:3" x14ac:dyDescent="0.2">
      <c r="A82" s="17"/>
      <c r="B82" s="17"/>
      <c r="C82" s="17"/>
    </row>
    <row r="83" spans="1:3" x14ac:dyDescent="0.2">
      <c r="A83" s="17"/>
      <c r="B83" s="17"/>
      <c r="C83" s="17"/>
    </row>
    <row r="84" spans="1:3" x14ac:dyDescent="0.2">
      <c r="A84" s="17"/>
      <c r="B84" s="17"/>
      <c r="C84" s="17"/>
    </row>
    <row r="85" spans="1:3" x14ac:dyDescent="0.2">
      <c r="A85" s="17"/>
      <c r="B85" s="17"/>
      <c r="C85" s="17"/>
    </row>
    <row r="86" spans="1:3" x14ac:dyDescent="0.2">
      <c r="A86" s="17"/>
      <c r="B86" s="17"/>
      <c r="C86" s="17"/>
    </row>
    <row r="87" spans="1:3" x14ac:dyDescent="0.2">
      <c r="A87" s="17"/>
      <c r="B87" s="17"/>
      <c r="C87" s="17"/>
    </row>
    <row r="88" spans="1:3" x14ac:dyDescent="0.2">
      <c r="A88" s="17"/>
      <c r="B88" s="17"/>
      <c r="C88" s="17"/>
    </row>
    <row r="89" spans="1:3" x14ac:dyDescent="0.2">
      <c r="A89" s="17"/>
      <c r="B89" s="17"/>
      <c r="C89" s="17"/>
    </row>
    <row r="90" spans="1:3" x14ac:dyDescent="0.2">
      <c r="A90" s="17"/>
      <c r="B90" s="17"/>
      <c r="C90" s="17"/>
    </row>
    <row r="91" spans="1:3" x14ac:dyDescent="0.2">
      <c r="A91" s="17"/>
      <c r="B91" s="17"/>
      <c r="C91" s="17"/>
    </row>
    <row r="92" spans="1:3" x14ac:dyDescent="0.2">
      <c r="A92" s="17"/>
      <c r="B92" s="17"/>
      <c r="C92" s="17"/>
    </row>
    <row r="93" spans="1:3" x14ac:dyDescent="0.2">
      <c r="A93" s="17"/>
      <c r="B93" s="17"/>
      <c r="C93" s="17"/>
    </row>
    <row r="94" spans="1:3" x14ac:dyDescent="0.2">
      <c r="A94" s="17"/>
      <c r="B94" s="17"/>
      <c r="C94" s="17"/>
    </row>
    <row r="95" spans="1:3" x14ac:dyDescent="0.2">
      <c r="A95" s="17"/>
      <c r="B95" s="17"/>
      <c r="C95" s="17"/>
    </row>
    <row r="96" spans="1:3" x14ac:dyDescent="0.2">
      <c r="A96" s="17"/>
      <c r="B96" s="17"/>
      <c r="C96" s="17"/>
    </row>
    <row r="97" spans="1:3" x14ac:dyDescent="0.2">
      <c r="A97" s="17"/>
      <c r="B97" s="17"/>
      <c r="C97" s="17"/>
    </row>
    <row r="98" spans="1:3" x14ac:dyDescent="0.2">
      <c r="A98" s="17"/>
      <c r="B98" s="17"/>
      <c r="C98" s="17"/>
    </row>
    <row r="99" spans="1:3" x14ac:dyDescent="0.2">
      <c r="A99" s="17"/>
      <c r="B99" s="17"/>
      <c r="C99" s="17"/>
    </row>
    <row r="100" spans="1:3" x14ac:dyDescent="0.2">
      <c r="A100" s="17"/>
      <c r="B100" s="17"/>
      <c r="C100" s="17"/>
    </row>
    <row r="101" spans="1:3" x14ac:dyDescent="0.2">
      <c r="A101" s="17"/>
      <c r="B101" s="17"/>
      <c r="C101" s="17"/>
    </row>
    <row r="102" spans="1:3" x14ac:dyDescent="0.2">
      <c r="A102" s="17"/>
      <c r="B102" s="17"/>
      <c r="C102" s="17"/>
    </row>
    <row r="103" spans="1:3" x14ac:dyDescent="0.2">
      <c r="A103" s="17"/>
      <c r="B103" s="17"/>
      <c r="C103" s="17"/>
    </row>
    <row r="104" spans="1:3" x14ac:dyDescent="0.2">
      <c r="A104" s="17"/>
      <c r="B104" s="17"/>
      <c r="C104" s="17"/>
    </row>
    <row r="105" spans="1:3" x14ac:dyDescent="0.2">
      <c r="A105" s="17"/>
      <c r="B105" s="17"/>
      <c r="C105" s="17"/>
    </row>
    <row r="106" spans="1:3" x14ac:dyDescent="0.2">
      <c r="A106" s="17"/>
      <c r="B106" s="17"/>
      <c r="C106" s="17"/>
    </row>
    <row r="107" spans="1:3" x14ac:dyDescent="0.2">
      <c r="A107" s="17"/>
      <c r="B107" s="17"/>
      <c r="C107" s="17"/>
    </row>
    <row r="108" spans="1:3" x14ac:dyDescent="0.2">
      <c r="A108" s="17"/>
      <c r="B108" s="17"/>
      <c r="C108" s="17"/>
    </row>
    <row r="109" spans="1:3" x14ac:dyDescent="0.2">
      <c r="A109" s="17"/>
      <c r="B109" s="17"/>
      <c r="C109" s="17"/>
    </row>
    <row r="110" spans="1:3" x14ac:dyDescent="0.2">
      <c r="A110" s="17"/>
      <c r="B110" s="17"/>
      <c r="C110" s="17"/>
    </row>
    <row r="111" spans="1:3" x14ac:dyDescent="0.2">
      <c r="A111" s="17"/>
      <c r="B111" s="17"/>
      <c r="C111" s="17"/>
    </row>
    <row r="112" spans="1:3" x14ac:dyDescent="0.2">
      <c r="A112" s="17"/>
      <c r="B112" s="17"/>
      <c r="C112" s="17"/>
    </row>
    <row r="113" spans="1:3" x14ac:dyDescent="0.2">
      <c r="A113" s="17"/>
      <c r="B113" s="17"/>
      <c r="C113" s="17"/>
    </row>
    <row r="114" spans="1:3" x14ac:dyDescent="0.2">
      <c r="A114" s="17"/>
      <c r="B114" s="17"/>
      <c r="C114" s="17"/>
    </row>
    <row r="115" spans="1:3" x14ac:dyDescent="0.2">
      <c r="A115" s="17"/>
      <c r="B115" s="17"/>
      <c r="C115" s="17"/>
    </row>
    <row r="116" spans="1:3" x14ac:dyDescent="0.2">
      <c r="A116" s="17"/>
      <c r="B116" s="17"/>
      <c r="C116" s="17"/>
    </row>
    <row r="117" spans="1:3" x14ac:dyDescent="0.2">
      <c r="A117" s="17"/>
      <c r="B117" s="17"/>
      <c r="C117" s="17"/>
    </row>
    <row r="118" spans="1:3" x14ac:dyDescent="0.2">
      <c r="A118" s="17"/>
      <c r="B118" s="17"/>
      <c r="C118" s="17"/>
    </row>
    <row r="119" spans="1:3" x14ac:dyDescent="0.2">
      <c r="A119" s="17"/>
      <c r="B119" s="17"/>
      <c r="C119" s="17"/>
    </row>
    <row r="120" spans="1:3" x14ac:dyDescent="0.2">
      <c r="A120" s="17"/>
      <c r="B120" s="17"/>
      <c r="C120" s="17"/>
    </row>
    <row r="121" spans="1:3" x14ac:dyDescent="0.2">
      <c r="A121" s="17"/>
      <c r="B121" s="17"/>
      <c r="C121" s="17"/>
    </row>
    <row r="122" spans="1:3" x14ac:dyDescent="0.2">
      <c r="A122" s="17"/>
      <c r="B122" s="17"/>
      <c r="C122" s="17"/>
    </row>
    <row r="123" spans="1:3" x14ac:dyDescent="0.2">
      <c r="A123" s="17"/>
      <c r="B123" s="17"/>
      <c r="C123" s="17"/>
    </row>
    <row r="124" spans="1:3" x14ac:dyDescent="0.2">
      <c r="A124" s="17"/>
      <c r="B124" s="17"/>
      <c r="C124" s="17"/>
    </row>
    <row r="125" spans="1:3" x14ac:dyDescent="0.2">
      <c r="A125" s="17"/>
      <c r="B125" s="17"/>
      <c r="C125" s="17"/>
    </row>
    <row r="126" spans="1:3" x14ac:dyDescent="0.2">
      <c r="A126" s="17"/>
      <c r="B126" s="17"/>
      <c r="C126" s="17"/>
    </row>
    <row r="127" spans="1:3" x14ac:dyDescent="0.2">
      <c r="A127" s="17"/>
      <c r="B127" s="17"/>
      <c r="C127" s="17"/>
    </row>
    <row r="128" spans="1:3" x14ac:dyDescent="0.2">
      <c r="A128" s="17"/>
      <c r="B128" s="17"/>
      <c r="C128" s="17"/>
    </row>
    <row r="129" spans="1:3" x14ac:dyDescent="0.2">
      <c r="A129" s="17"/>
      <c r="B129" s="17"/>
      <c r="C129" s="17"/>
    </row>
    <row r="130" spans="1:3" x14ac:dyDescent="0.2">
      <c r="A130" s="17"/>
      <c r="B130" s="17"/>
      <c r="C130" s="17"/>
    </row>
    <row r="131" spans="1:3" x14ac:dyDescent="0.2">
      <c r="A131" s="17"/>
      <c r="B131" s="17"/>
      <c r="C131" s="17"/>
    </row>
    <row r="132" spans="1:3" x14ac:dyDescent="0.2">
      <c r="A132" s="17"/>
      <c r="B132" s="17"/>
      <c r="C132" s="17"/>
    </row>
    <row r="133" spans="1:3" x14ac:dyDescent="0.2">
      <c r="A133" s="17"/>
      <c r="B133" s="17"/>
      <c r="C133" s="17"/>
    </row>
    <row r="134" spans="1:3" x14ac:dyDescent="0.2">
      <c r="A134" s="17"/>
      <c r="B134" s="17"/>
      <c r="C134" s="17"/>
    </row>
    <row r="135" spans="1:3" x14ac:dyDescent="0.2">
      <c r="A135" s="17"/>
      <c r="B135" s="17"/>
      <c r="C135" s="17"/>
    </row>
    <row r="136" spans="1:3" x14ac:dyDescent="0.2">
      <c r="A136" s="17"/>
      <c r="B136" s="17"/>
      <c r="C136" s="17"/>
    </row>
    <row r="137" spans="1:3" x14ac:dyDescent="0.2">
      <c r="A137" s="17"/>
      <c r="B137" s="17"/>
      <c r="C137" s="17"/>
    </row>
    <row r="138" spans="1:3" x14ac:dyDescent="0.2">
      <c r="A138" s="17"/>
      <c r="B138" s="17"/>
      <c r="C138" s="17"/>
    </row>
    <row r="139" spans="1:3" x14ac:dyDescent="0.2">
      <c r="A139" s="17"/>
      <c r="B139" s="17"/>
      <c r="C139" s="17"/>
    </row>
    <row r="140" spans="1:3" x14ac:dyDescent="0.2">
      <c r="A140" s="17"/>
      <c r="B140" s="17"/>
      <c r="C140" s="17"/>
    </row>
    <row r="141" spans="1:3" x14ac:dyDescent="0.2">
      <c r="A141" s="17"/>
      <c r="B141" s="17"/>
      <c r="C141" s="17"/>
    </row>
    <row r="142" spans="1:3" x14ac:dyDescent="0.2">
      <c r="A142" s="17"/>
      <c r="B142" s="17"/>
      <c r="C142" s="17"/>
    </row>
    <row r="143" spans="1:3" x14ac:dyDescent="0.2">
      <c r="A143" s="17"/>
      <c r="B143" s="17"/>
      <c r="C143" s="17"/>
    </row>
    <row r="144" spans="1:3" x14ac:dyDescent="0.2">
      <c r="A144" s="17"/>
      <c r="B144" s="17"/>
      <c r="C144" s="17"/>
    </row>
    <row r="145" spans="1:3" x14ac:dyDescent="0.2">
      <c r="A145" s="17"/>
      <c r="B145" s="17"/>
      <c r="C145" s="17"/>
    </row>
    <row r="146" spans="1:3" x14ac:dyDescent="0.2">
      <c r="A146" s="17"/>
      <c r="B146" s="17"/>
      <c r="C146" s="17"/>
    </row>
    <row r="147" spans="1:3" x14ac:dyDescent="0.2">
      <c r="A147" s="17"/>
      <c r="B147" s="17"/>
      <c r="C147" s="17"/>
    </row>
    <row r="148" spans="1:3" x14ac:dyDescent="0.2">
      <c r="A148" s="17"/>
      <c r="B148" s="17"/>
      <c r="C148" s="17"/>
    </row>
    <row r="149" spans="1:3" x14ac:dyDescent="0.2">
      <c r="A149" s="17"/>
      <c r="B149" s="17"/>
      <c r="C149" s="17"/>
    </row>
    <row r="150" spans="1:3" x14ac:dyDescent="0.2">
      <c r="A150" s="17"/>
      <c r="B150" s="17"/>
      <c r="C150" s="17"/>
    </row>
    <row r="151" spans="1:3" x14ac:dyDescent="0.2">
      <c r="A151" s="17"/>
      <c r="B151" s="17"/>
      <c r="C151" s="17"/>
    </row>
    <row r="152" spans="1:3" x14ac:dyDescent="0.2">
      <c r="A152" s="17"/>
      <c r="B152" s="17"/>
      <c r="C152" s="17"/>
    </row>
    <row r="153" spans="1:3" x14ac:dyDescent="0.2">
      <c r="A153" s="17"/>
      <c r="B153" s="17"/>
      <c r="C153" s="17"/>
    </row>
    <row r="154" spans="1:3" x14ac:dyDescent="0.2">
      <c r="A154" s="17"/>
      <c r="B154" s="17"/>
      <c r="C154" s="17"/>
    </row>
    <row r="155" spans="1:3" x14ac:dyDescent="0.2">
      <c r="A155" s="17"/>
      <c r="B155" s="17"/>
      <c r="C155" s="17"/>
    </row>
    <row r="156" spans="1:3" x14ac:dyDescent="0.2">
      <c r="A156" s="17"/>
      <c r="B156" s="17"/>
      <c r="C156" s="17"/>
    </row>
    <row r="157" spans="1:3" x14ac:dyDescent="0.2">
      <c r="A157" s="17"/>
      <c r="B157" s="17"/>
      <c r="C157" s="17"/>
    </row>
    <row r="158" spans="1:3" x14ac:dyDescent="0.2">
      <c r="A158" s="17"/>
      <c r="B158" s="17"/>
      <c r="C158" s="17"/>
    </row>
    <row r="159" spans="1:3" x14ac:dyDescent="0.2">
      <c r="A159" s="17"/>
      <c r="B159" s="17"/>
      <c r="C159" s="17"/>
    </row>
    <row r="160" spans="1:3" x14ac:dyDescent="0.2">
      <c r="A160" s="17"/>
      <c r="B160" s="17"/>
      <c r="C160" s="17"/>
    </row>
    <row r="161" spans="1:3" x14ac:dyDescent="0.2">
      <c r="A161" s="17"/>
      <c r="B161" s="17"/>
      <c r="C161" s="17"/>
    </row>
    <row r="162" spans="1:3" x14ac:dyDescent="0.2">
      <c r="A162" s="17"/>
      <c r="B162" s="17"/>
      <c r="C162" s="17"/>
    </row>
    <row r="163" spans="1:3" x14ac:dyDescent="0.2">
      <c r="A163" s="17"/>
      <c r="B163" s="17"/>
      <c r="C163" s="17"/>
    </row>
    <row r="164" spans="1:3" x14ac:dyDescent="0.2">
      <c r="A164" s="17"/>
      <c r="B164" s="17"/>
      <c r="C164" s="17"/>
    </row>
    <row r="165" spans="1:3" x14ac:dyDescent="0.2">
      <c r="A165" s="17"/>
      <c r="B165" s="17"/>
      <c r="C165" s="17"/>
    </row>
    <row r="166" spans="1:3" x14ac:dyDescent="0.2">
      <c r="A166" s="17"/>
      <c r="B166" s="17"/>
      <c r="C166" s="17"/>
    </row>
    <row r="167" spans="1:3" x14ac:dyDescent="0.2">
      <c r="A167" s="17"/>
      <c r="B167" s="17"/>
      <c r="C167" s="17"/>
    </row>
    <row r="168" spans="1:3" x14ac:dyDescent="0.2">
      <c r="A168" s="17"/>
      <c r="B168" s="17"/>
      <c r="C168" s="17"/>
    </row>
    <row r="169" spans="1:3" x14ac:dyDescent="0.2">
      <c r="A169" s="17"/>
      <c r="B169" s="17"/>
      <c r="C169" s="17"/>
    </row>
    <row r="170" spans="1:3" x14ac:dyDescent="0.2">
      <c r="A170" s="17"/>
      <c r="B170" s="17"/>
      <c r="C170" s="17"/>
    </row>
    <row r="171" spans="1:3" x14ac:dyDescent="0.2">
      <c r="A171" s="17"/>
      <c r="B171" s="17"/>
      <c r="C171" s="17"/>
    </row>
    <row r="172" spans="1:3" x14ac:dyDescent="0.2">
      <c r="A172" s="17"/>
      <c r="B172" s="17"/>
      <c r="C172" s="17"/>
    </row>
    <row r="173" spans="1:3" x14ac:dyDescent="0.2">
      <c r="A173" s="17"/>
      <c r="B173" s="17"/>
      <c r="C173" s="17"/>
    </row>
    <row r="174" spans="1:3" x14ac:dyDescent="0.2">
      <c r="A174" s="17"/>
      <c r="B174" s="17"/>
      <c r="C174" s="17"/>
    </row>
    <row r="175" spans="1:3" x14ac:dyDescent="0.2">
      <c r="A175" s="17"/>
      <c r="B175" s="17"/>
      <c r="C175" s="17"/>
    </row>
    <row r="176" spans="1:3" x14ac:dyDescent="0.2">
      <c r="A176" s="17"/>
      <c r="B176" s="17"/>
      <c r="C176" s="17"/>
    </row>
    <row r="177" spans="1:3" x14ac:dyDescent="0.2">
      <c r="A177" s="17"/>
      <c r="B177" s="17"/>
      <c r="C177" s="17"/>
    </row>
    <row r="178" spans="1:3" x14ac:dyDescent="0.2">
      <c r="A178" s="17"/>
      <c r="B178" s="17"/>
      <c r="C178" s="17"/>
    </row>
    <row r="179" spans="1:3" x14ac:dyDescent="0.2">
      <c r="A179" s="17"/>
      <c r="B179" s="17"/>
      <c r="C179" s="17"/>
    </row>
    <row r="180" spans="1:3" x14ac:dyDescent="0.2">
      <c r="A180" s="17"/>
      <c r="B180" s="17"/>
      <c r="C180" s="17"/>
    </row>
    <row r="181" spans="1:3" x14ac:dyDescent="0.2">
      <c r="A181" s="17"/>
      <c r="B181" s="17"/>
      <c r="C181" s="17"/>
    </row>
    <row r="182" spans="1:3" x14ac:dyDescent="0.2">
      <c r="A182" s="17"/>
      <c r="B182" s="17"/>
      <c r="C182" s="17"/>
    </row>
    <row r="183" spans="1:3" x14ac:dyDescent="0.2">
      <c r="A183" s="17"/>
      <c r="B183" s="17"/>
      <c r="C183" s="17"/>
    </row>
    <row r="184" spans="1:3" x14ac:dyDescent="0.2">
      <c r="A184" s="17"/>
      <c r="B184" s="17"/>
      <c r="C184" s="17"/>
    </row>
    <row r="185" spans="1:3" x14ac:dyDescent="0.2">
      <c r="A185" s="17"/>
      <c r="B185" s="17"/>
      <c r="C185" s="17"/>
    </row>
    <row r="186" spans="1:3" x14ac:dyDescent="0.2">
      <c r="A186" s="17"/>
      <c r="B186" s="17"/>
      <c r="C186" s="17"/>
    </row>
    <row r="187" spans="1:3" x14ac:dyDescent="0.2">
      <c r="A187" s="17"/>
      <c r="B187" s="17"/>
      <c r="C187" s="17"/>
    </row>
    <row r="188" spans="1:3" x14ac:dyDescent="0.2">
      <c r="A188" s="17"/>
      <c r="B188" s="17"/>
      <c r="C188" s="17"/>
    </row>
    <row r="189" spans="1:3" x14ac:dyDescent="0.2">
      <c r="A189" s="17"/>
      <c r="B189" s="17"/>
      <c r="C189" s="17"/>
    </row>
    <row r="190" spans="1:3" x14ac:dyDescent="0.2">
      <c r="A190" s="17"/>
      <c r="B190" s="17"/>
      <c r="C190" s="17"/>
    </row>
    <row r="191" spans="1:3" x14ac:dyDescent="0.2">
      <c r="A191" s="17"/>
      <c r="B191" s="17"/>
      <c r="C191" s="17"/>
    </row>
    <row r="192" spans="1:3" x14ac:dyDescent="0.2">
      <c r="A192" s="17"/>
      <c r="B192" s="17"/>
      <c r="C192" s="17"/>
    </row>
    <row r="193" spans="1:3" x14ac:dyDescent="0.2">
      <c r="A193" s="17"/>
      <c r="B193" s="17"/>
      <c r="C193" s="17"/>
    </row>
    <row r="194" spans="1:3" x14ac:dyDescent="0.2">
      <c r="A194" s="17"/>
      <c r="B194" s="17"/>
      <c r="C194" s="17"/>
    </row>
    <row r="195" spans="1:3" x14ac:dyDescent="0.2">
      <c r="A195" s="17"/>
      <c r="B195" s="17"/>
      <c r="C195" s="17"/>
    </row>
    <row r="196" spans="1:3" x14ac:dyDescent="0.2">
      <c r="A196" s="17"/>
      <c r="B196" s="17"/>
      <c r="C196" s="17"/>
    </row>
    <row r="197" spans="1:3" x14ac:dyDescent="0.2">
      <c r="A197" s="17"/>
      <c r="B197" s="17"/>
      <c r="C197" s="17"/>
    </row>
    <row r="198" spans="1:3" x14ac:dyDescent="0.2">
      <c r="A198" s="17"/>
      <c r="B198" s="17"/>
      <c r="C198" s="17"/>
    </row>
    <row r="199" spans="1:3" x14ac:dyDescent="0.2">
      <c r="A199" s="17"/>
      <c r="B199" s="17"/>
      <c r="C199" s="17"/>
    </row>
    <row r="200" spans="1:3" x14ac:dyDescent="0.2">
      <c r="A200" s="17"/>
      <c r="B200" s="17"/>
      <c r="C200" s="17"/>
    </row>
    <row r="201" spans="1:3" x14ac:dyDescent="0.2">
      <c r="A201" s="17"/>
      <c r="B201" s="17"/>
      <c r="C201" s="17"/>
    </row>
    <row r="202" spans="1:3" x14ac:dyDescent="0.2">
      <c r="A202" s="17"/>
      <c r="B202" s="17"/>
      <c r="C202" s="17"/>
    </row>
    <row r="203" spans="1:3" x14ac:dyDescent="0.2">
      <c r="A203" s="17"/>
      <c r="B203" s="17"/>
      <c r="C203" s="17"/>
    </row>
    <row r="204" spans="1:3" x14ac:dyDescent="0.2">
      <c r="A204" s="17"/>
      <c r="B204" s="17"/>
      <c r="C204" s="17"/>
    </row>
    <row r="205" spans="1:3" x14ac:dyDescent="0.2">
      <c r="A205" s="17"/>
      <c r="B205" s="17"/>
      <c r="C205" s="17"/>
    </row>
    <row r="206" spans="1:3" x14ac:dyDescent="0.2">
      <c r="A206" s="17"/>
      <c r="B206" s="17"/>
      <c r="C206" s="17"/>
    </row>
    <row r="207" spans="1:3" x14ac:dyDescent="0.2">
      <c r="A207" s="17"/>
      <c r="B207" s="17"/>
      <c r="C207" s="17"/>
    </row>
    <row r="208" spans="1:3" x14ac:dyDescent="0.2">
      <c r="A208" s="17"/>
      <c r="B208" s="17"/>
      <c r="C208" s="17"/>
    </row>
    <row r="209" spans="1:3" x14ac:dyDescent="0.2">
      <c r="A209" s="17"/>
      <c r="B209" s="17"/>
      <c r="C209" s="17"/>
    </row>
    <row r="210" spans="1:3" x14ac:dyDescent="0.2">
      <c r="A210" s="17"/>
      <c r="B210" s="17"/>
      <c r="C210" s="17"/>
    </row>
    <row r="211" spans="1:3" x14ac:dyDescent="0.2">
      <c r="A211" s="17"/>
      <c r="B211" s="17"/>
      <c r="C211" s="17"/>
    </row>
    <row r="212" spans="1:3" x14ac:dyDescent="0.2">
      <c r="A212" s="17"/>
      <c r="B212" s="17"/>
      <c r="C212" s="17"/>
    </row>
    <row r="213" spans="1:3" x14ac:dyDescent="0.2">
      <c r="A213" s="17"/>
      <c r="B213" s="17"/>
      <c r="C213" s="17"/>
    </row>
    <row r="214" spans="1:3" x14ac:dyDescent="0.2">
      <c r="A214" s="17"/>
      <c r="B214" s="17"/>
      <c r="C214" s="17"/>
    </row>
    <row r="215" spans="1:3" x14ac:dyDescent="0.2">
      <c r="A215" s="17"/>
      <c r="B215" s="17"/>
      <c r="C215" s="17"/>
    </row>
    <row r="216" spans="1:3" x14ac:dyDescent="0.2">
      <c r="A216" s="17"/>
      <c r="B216" s="17"/>
      <c r="C216" s="17"/>
    </row>
    <row r="217" spans="1:3" x14ac:dyDescent="0.2">
      <c r="A217" s="17"/>
      <c r="B217" s="17"/>
      <c r="C217" s="17"/>
    </row>
    <row r="218" spans="1:3" x14ac:dyDescent="0.2">
      <c r="A218" s="17"/>
      <c r="B218" s="17"/>
      <c r="C218" s="17"/>
    </row>
    <row r="219" spans="1:3" x14ac:dyDescent="0.2">
      <c r="A219" s="17"/>
      <c r="B219" s="17"/>
      <c r="C219" s="17"/>
    </row>
    <row r="220" spans="1:3" x14ac:dyDescent="0.2">
      <c r="A220" s="17"/>
      <c r="B220" s="17"/>
      <c r="C220" s="17"/>
    </row>
    <row r="221" spans="1:3" x14ac:dyDescent="0.2">
      <c r="A221" s="17"/>
      <c r="B221" s="17"/>
      <c r="C221" s="17"/>
    </row>
    <row r="222" spans="1:3" x14ac:dyDescent="0.2">
      <c r="A222" s="17"/>
      <c r="B222" s="17"/>
      <c r="C222" s="17"/>
    </row>
    <row r="223" spans="1:3" x14ac:dyDescent="0.2">
      <c r="A223" s="17"/>
      <c r="B223" s="17"/>
      <c r="C223" s="17"/>
    </row>
    <row r="224" spans="1:3" x14ac:dyDescent="0.2">
      <c r="A224" s="17"/>
      <c r="B224" s="17"/>
      <c r="C224" s="17"/>
    </row>
    <row r="225" spans="1:3" x14ac:dyDescent="0.2">
      <c r="A225" s="17"/>
      <c r="B225" s="17"/>
      <c r="C225" s="17"/>
    </row>
    <row r="226" spans="1:3" x14ac:dyDescent="0.2">
      <c r="A226" s="17"/>
      <c r="B226" s="17"/>
      <c r="C226" s="17"/>
    </row>
    <row r="227" spans="1:3" x14ac:dyDescent="0.2">
      <c r="A227" s="17"/>
      <c r="B227" s="17"/>
      <c r="C227" s="17"/>
    </row>
    <row r="228" spans="1:3" x14ac:dyDescent="0.2">
      <c r="A228" s="17"/>
      <c r="B228" s="17"/>
      <c r="C228" s="17"/>
    </row>
    <row r="229" spans="1:3" x14ac:dyDescent="0.2">
      <c r="A229" s="17"/>
      <c r="B229" s="17"/>
      <c r="C229" s="17"/>
    </row>
    <row r="230" spans="1:3" x14ac:dyDescent="0.2">
      <c r="A230" s="17"/>
      <c r="B230" s="17"/>
      <c r="C230" s="17"/>
    </row>
    <row r="231" spans="1:3" x14ac:dyDescent="0.2">
      <c r="A231" s="17"/>
      <c r="B231" s="17"/>
      <c r="C231" s="17"/>
    </row>
    <row r="232" spans="1:3" x14ac:dyDescent="0.2">
      <c r="A232" s="17"/>
      <c r="B232" s="17"/>
      <c r="C232" s="17"/>
    </row>
    <row r="233" spans="1:3" x14ac:dyDescent="0.2">
      <c r="A233" s="17"/>
      <c r="B233" s="17"/>
      <c r="C233" s="17"/>
    </row>
    <row r="234" spans="1:3" x14ac:dyDescent="0.2">
      <c r="A234" s="17"/>
      <c r="B234" s="17"/>
      <c r="C234" s="17"/>
    </row>
    <row r="235" spans="1:3" x14ac:dyDescent="0.2">
      <c r="A235" s="17"/>
      <c r="B235" s="17"/>
      <c r="C235" s="17"/>
    </row>
    <row r="236" spans="1:3" x14ac:dyDescent="0.2">
      <c r="A236" s="17"/>
      <c r="B236" s="17"/>
      <c r="C236" s="17"/>
    </row>
    <row r="237" spans="1:3" x14ac:dyDescent="0.2">
      <c r="A237" s="17"/>
      <c r="B237" s="17"/>
      <c r="C237" s="17"/>
    </row>
    <row r="238" spans="1:3" x14ac:dyDescent="0.2">
      <c r="A238" s="17"/>
      <c r="B238" s="17"/>
      <c r="C238" s="17"/>
    </row>
    <row r="239" spans="1:3" x14ac:dyDescent="0.2">
      <c r="A239" s="17"/>
      <c r="B239" s="17"/>
      <c r="C239" s="17"/>
    </row>
    <row r="240" spans="1:3" x14ac:dyDescent="0.2">
      <c r="A240" s="17"/>
      <c r="B240" s="17"/>
      <c r="C240" s="17"/>
    </row>
    <row r="241" spans="1:3" x14ac:dyDescent="0.2">
      <c r="A241" s="17"/>
      <c r="B241" s="17"/>
      <c r="C241" s="17"/>
    </row>
    <row r="242" spans="1:3" x14ac:dyDescent="0.2">
      <c r="A242" s="17"/>
      <c r="B242" s="17"/>
      <c r="C242" s="17"/>
    </row>
    <row r="243" spans="1:3" x14ac:dyDescent="0.2">
      <c r="A243" s="17"/>
      <c r="B243" s="17"/>
      <c r="C243" s="17"/>
    </row>
    <row r="244" spans="1:3" x14ac:dyDescent="0.2">
      <c r="A244" s="17"/>
      <c r="B244" s="17"/>
      <c r="C244" s="17"/>
    </row>
    <row r="245" spans="1:3" x14ac:dyDescent="0.2">
      <c r="A245" s="17"/>
      <c r="B245" s="17"/>
      <c r="C245" s="17"/>
    </row>
    <row r="246" spans="1:3" x14ac:dyDescent="0.2">
      <c r="A246" s="17"/>
      <c r="B246" s="17"/>
      <c r="C246" s="17"/>
    </row>
    <row r="247" spans="1:3" x14ac:dyDescent="0.2">
      <c r="A247" s="17"/>
      <c r="B247" s="17"/>
      <c r="C247" s="17"/>
    </row>
    <row r="248" spans="1:3" x14ac:dyDescent="0.2">
      <c r="A248" s="17"/>
      <c r="B248" s="17"/>
      <c r="C248" s="17"/>
    </row>
    <row r="249" spans="1:3" x14ac:dyDescent="0.2">
      <c r="A249" s="17"/>
      <c r="B249" s="17"/>
      <c r="C249" s="17"/>
    </row>
    <row r="250" spans="1:3" x14ac:dyDescent="0.2">
      <c r="A250" s="17"/>
      <c r="B250" s="17"/>
      <c r="C250" s="17"/>
    </row>
    <row r="251" spans="1:3" x14ac:dyDescent="0.2">
      <c r="A251" s="17"/>
      <c r="B251" s="17"/>
      <c r="C251" s="17"/>
    </row>
    <row r="252" spans="1:3" x14ac:dyDescent="0.2">
      <c r="A252" s="17"/>
      <c r="B252" s="17"/>
      <c r="C252" s="17"/>
    </row>
    <row r="253" spans="1:3" x14ac:dyDescent="0.2">
      <c r="A253" s="17"/>
      <c r="B253" s="17"/>
      <c r="C253" s="17"/>
    </row>
    <row r="254" spans="1:3" x14ac:dyDescent="0.2">
      <c r="A254" s="17"/>
      <c r="B254" s="17"/>
      <c r="C254" s="17"/>
    </row>
    <row r="255" spans="1:3" x14ac:dyDescent="0.2">
      <c r="A255" s="17"/>
      <c r="B255" s="17"/>
      <c r="C255" s="17"/>
    </row>
    <row r="256" spans="1:3" x14ac:dyDescent="0.2">
      <c r="A256" s="17"/>
      <c r="B256" s="17"/>
      <c r="C256" s="17"/>
    </row>
    <row r="257" spans="1:3" x14ac:dyDescent="0.2">
      <c r="A257" s="17"/>
      <c r="B257" s="17"/>
      <c r="C257" s="17"/>
    </row>
    <row r="258" spans="1:3" x14ac:dyDescent="0.2">
      <c r="A258" s="17"/>
      <c r="B258" s="17"/>
      <c r="C258" s="17"/>
    </row>
    <row r="259" spans="1:3" x14ac:dyDescent="0.2">
      <c r="A259" s="17"/>
      <c r="B259" s="17"/>
      <c r="C259" s="17"/>
    </row>
    <row r="260" spans="1:3" x14ac:dyDescent="0.2">
      <c r="A260" s="17"/>
      <c r="B260" s="17"/>
      <c r="C260" s="17"/>
    </row>
    <row r="261" spans="1:3" x14ac:dyDescent="0.2">
      <c r="A261" s="17"/>
      <c r="B261" s="17"/>
      <c r="C261" s="17"/>
    </row>
    <row r="262" spans="1:3" x14ac:dyDescent="0.2">
      <c r="A262" s="17"/>
      <c r="B262" s="17"/>
      <c r="C262" s="17"/>
    </row>
    <row r="263" spans="1:3" x14ac:dyDescent="0.2">
      <c r="A263" s="17"/>
      <c r="B263" s="17"/>
      <c r="C263" s="17"/>
    </row>
    <row r="264" spans="1:3" x14ac:dyDescent="0.2">
      <c r="A264" s="17"/>
      <c r="B264" s="17"/>
      <c r="C264" s="17"/>
    </row>
    <row r="265" spans="1:3" x14ac:dyDescent="0.2">
      <c r="A265" s="17"/>
      <c r="B265" s="17"/>
      <c r="C265" s="17"/>
    </row>
    <row r="266" spans="1:3" x14ac:dyDescent="0.2">
      <c r="A266" s="17"/>
      <c r="B266" s="17"/>
      <c r="C266" s="17"/>
    </row>
    <row r="267" spans="1:3" x14ac:dyDescent="0.2">
      <c r="A267" s="17"/>
      <c r="B267" s="17"/>
      <c r="C267" s="17"/>
    </row>
    <row r="268" spans="1:3" x14ac:dyDescent="0.2">
      <c r="A268" s="17"/>
      <c r="B268" s="17"/>
      <c r="C268" s="17"/>
    </row>
    <row r="269" spans="1:3" x14ac:dyDescent="0.2">
      <c r="A269" s="17"/>
      <c r="B269" s="17"/>
      <c r="C269" s="17"/>
    </row>
    <row r="270" spans="1:3" x14ac:dyDescent="0.2">
      <c r="A270" s="17"/>
      <c r="B270" s="17"/>
      <c r="C270" s="17"/>
    </row>
    <row r="271" spans="1:3" x14ac:dyDescent="0.2">
      <c r="A271" s="17"/>
      <c r="B271" s="17"/>
      <c r="C271" s="17"/>
    </row>
    <row r="272" spans="1:3" x14ac:dyDescent="0.2">
      <c r="A272" s="17"/>
      <c r="B272" s="17"/>
      <c r="C272" s="17"/>
    </row>
    <row r="273" spans="1:3" x14ac:dyDescent="0.2">
      <c r="A273" s="17"/>
      <c r="B273" s="17"/>
      <c r="C273" s="17"/>
    </row>
    <row r="274" spans="1:3" x14ac:dyDescent="0.2">
      <c r="A274" s="17"/>
      <c r="B274" s="17"/>
      <c r="C274" s="17"/>
    </row>
    <row r="275" spans="1:3" x14ac:dyDescent="0.2">
      <c r="A275" s="17"/>
      <c r="B275" s="17"/>
      <c r="C275" s="17"/>
    </row>
    <row r="276" spans="1:3" x14ac:dyDescent="0.2">
      <c r="A276" s="17"/>
      <c r="B276" s="17"/>
      <c r="C276" s="17"/>
    </row>
    <row r="277" spans="1:3" x14ac:dyDescent="0.2">
      <c r="A277" s="17"/>
      <c r="B277" s="17"/>
      <c r="C277" s="17"/>
    </row>
    <row r="278" spans="1:3" x14ac:dyDescent="0.2">
      <c r="A278" s="17"/>
      <c r="B278" s="17"/>
      <c r="C278" s="17"/>
    </row>
    <row r="279" spans="1:3" x14ac:dyDescent="0.2">
      <c r="A279" s="17"/>
      <c r="B279" s="17"/>
      <c r="C279" s="17"/>
    </row>
    <row r="280" spans="1:3" x14ac:dyDescent="0.2">
      <c r="A280" s="17"/>
      <c r="B280" s="17"/>
      <c r="C280" s="17"/>
    </row>
    <row r="281" spans="1:3" x14ac:dyDescent="0.2">
      <c r="A281" s="17"/>
      <c r="B281" s="17"/>
      <c r="C281" s="17"/>
    </row>
    <row r="282" spans="1:3" x14ac:dyDescent="0.2">
      <c r="A282" s="17"/>
      <c r="B282" s="17"/>
      <c r="C282" s="17"/>
    </row>
    <row r="283" spans="1:3" x14ac:dyDescent="0.2">
      <c r="A283" s="17"/>
      <c r="B283" s="17"/>
      <c r="C283" s="17"/>
    </row>
    <row r="284" spans="1:3" x14ac:dyDescent="0.2">
      <c r="A284" s="17"/>
      <c r="B284" s="17"/>
      <c r="C284" s="17"/>
    </row>
    <row r="285" spans="1:3" x14ac:dyDescent="0.2">
      <c r="A285" s="17"/>
      <c r="B285" s="17"/>
      <c r="C285" s="17"/>
    </row>
    <row r="286" spans="1:3" x14ac:dyDescent="0.2">
      <c r="A286" s="17"/>
      <c r="B286" s="17"/>
      <c r="C286" s="17"/>
    </row>
    <row r="287" spans="1:3" x14ac:dyDescent="0.2">
      <c r="A287" s="17"/>
      <c r="B287" s="17"/>
      <c r="C287" s="17"/>
    </row>
    <row r="288" spans="1:3" x14ac:dyDescent="0.2">
      <c r="A288" s="17"/>
      <c r="B288" s="17"/>
      <c r="C288" s="17"/>
    </row>
    <row r="289" spans="1:3" x14ac:dyDescent="0.2">
      <c r="A289" s="17"/>
      <c r="B289" s="17"/>
      <c r="C289" s="17"/>
    </row>
    <row r="290" spans="1:3" x14ac:dyDescent="0.2">
      <c r="A290" s="17"/>
      <c r="B290" s="17"/>
      <c r="C290" s="17"/>
    </row>
    <row r="291" spans="1:3" x14ac:dyDescent="0.2">
      <c r="A291" s="17"/>
      <c r="B291" s="17"/>
      <c r="C291" s="17"/>
    </row>
    <row r="292" spans="1:3" x14ac:dyDescent="0.2">
      <c r="A292" s="17"/>
      <c r="B292" s="17"/>
      <c r="C292" s="17"/>
    </row>
    <row r="293" spans="1:3" x14ac:dyDescent="0.2">
      <c r="A293" s="17"/>
      <c r="B293" s="17"/>
      <c r="C293" s="17"/>
    </row>
    <row r="294" spans="1:3" x14ac:dyDescent="0.2">
      <c r="A294" s="17"/>
      <c r="B294" s="17"/>
      <c r="C294" s="17"/>
    </row>
    <row r="295" spans="1:3" x14ac:dyDescent="0.2">
      <c r="A295" s="17"/>
      <c r="B295" s="17"/>
      <c r="C295" s="17"/>
    </row>
    <row r="296" spans="1:3" x14ac:dyDescent="0.2">
      <c r="A296" s="17"/>
      <c r="B296" s="17"/>
      <c r="C296" s="17"/>
    </row>
    <row r="297" spans="1:3" x14ac:dyDescent="0.2">
      <c r="A297" s="17"/>
      <c r="B297" s="17"/>
      <c r="C297" s="17"/>
    </row>
    <row r="298" spans="1:3" x14ac:dyDescent="0.2">
      <c r="A298" s="17"/>
      <c r="B298" s="17"/>
      <c r="C298" s="17"/>
    </row>
    <row r="299" spans="1:3" x14ac:dyDescent="0.2">
      <c r="A299" s="17"/>
      <c r="B299" s="17"/>
      <c r="C299" s="17"/>
    </row>
    <row r="300" spans="1:3" x14ac:dyDescent="0.2">
      <c r="A300" s="17"/>
      <c r="B300" s="17"/>
      <c r="C300" s="17"/>
    </row>
    <row r="301" spans="1:3" x14ac:dyDescent="0.2">
      <c r="A301" s="17"/>
      <c r="B301" s="17"/>
      <c r="C301" s="17"/>
    </row>
    <row r="302" spans="1:3" x14ac:dyDescent="0.2">
      <c r="A302" s="17"/>
      <c r="B302" s="17"/>
      <c r="C302" s="17"/>
    </row>
    <row r="303" spans="1:3" x14ac:dyDescent="0.2">
      <c r="A303" s="17"/>
      <c r="B303" s="17"/>
      <c r="C303" s="17"/>
    </row>
    <row r="304" spans="1:3" x14ac:dyDescent="0.2">
      <c r="A304" s="17"/>
      <c r="B304" s="17"/>
      <c r="C304" s="17"/>
    </row>
    <row r="305" spans="1:3" x14ac:dyDescent="0.2">
      <c r="A305" s="17"/>
      <c r="B305" s="17"/>
      <c r="C305" s="17"/>
    </row>
    <row r="306" spans="1:3" x14ac:dyDescent="0.2">
      <c r="A306" s="17"/>
      <c r="B306" s="17"/>
      <c r="C306" s="17"/>
    </row>
    <row r="307" spans="1:3" x14ac:dyDescent="0.2">
      <c r="A307" s="17"/>
      <c r="B307" s="17"/>
      <c r="C307" s="17"/>
    </row>
    <row r="308" spans="1:3" x14ac:dyDescent="0.2">
      <c r="A308" s="17"/>
      <c r="B308" s="17"/>
      <c r="C308" s="17"/>
    </row>
    <row r="309" spans="1:3" x14ac:dyDescent="0.2">
      <c r="A309" s="17"/>
      <c r="B309" s="17"/>
      <c r="C309" s="17"/>
    </row>
    <row r="310" spans="1:3" x14ac:dyDescent="0.2">
      <c r="A310" s="17"/>
      <c r="B310" s="17"/>
      <c r="C310" s="17"/>
    </row>
    <row r="311" spans="1:3" x14ac:dyDescent="0.2">
      <c r="A311" s="17"/>
      <c r="B311" s="17"/>
      <c r="C311" s="17"/>
    </row>
    <row r="312" spans="1:3" x14ac:dyDescent="0.2">
      <c r="A312" s="17"/>
      <c r="B312" s="17"/>
      <c r="C312" s="17"/>
    </row>
    <row r="313" spans="1:3" x14ac:dyDescent="0.2">
      <c r="A313" s="17"/>
      <c r="B313" s="17"/>
      <c r="C313" s="17"/>
    </row>
    <row r="314" spans="1:3" x14ac:dyDescent="0.2">
      <c r="A314" s="17"/>
      <c r="B314" s="17"/>
      <c r="C314" s="17"/>
    </row>
    <row r="315" spans="1:3" x14ac:dyDescent="0.2">
      <c r="A315" s="17"/>
      <c r="B315" s="17"/>
      <c r="C315" s="17"/>
    </row>
    <row r="316" spans="1:3" x14ac:dyDescent="0.2">
      <c r="A316" s="17"/>
      <c r="B316" s="17"/>
      <c r="C316" s="17"/>
    </row>
    <row r="317" spans="1:3" x14ac:dyDescent="0.2">
      <c r="A317" s="17"/>
      <c r="B317" s="17"/>
      <c r="C317" s="17"/>
    </row>
    <row r="318" spans="1:3" x14ac:dyDescent="0.2">
      <c r="A318" s="17"/>
      <c r="B318" s="17"/>
      <c r="C318" s="17"/>
    </row>
    <row r="319" spans="1:3" x14ac:dyDescent="0.2">
      <c r="A319" s="17"/>
      <c r="B319" s="17"/>
      <c r="C319" s="17"/>
    </row>
    <row r="320" spans="1:3" x14ac:dyDescent="0.2">
      <c r="A320" s="17"/>
      <c r="B320" s="17"/>
      <c r="C320" s="17"/>
    </row>
    <row r="321" spans="1:3" x14ac:dyDescent="0.2">
      <c r="A321" s="17"/>
      <c r="B321" s="17"/>
      <c r="C321" s="17"/>
    </row>
    <row r="322" spans="1:3" x14ac:dyDescent="0.2">
      <c r="A322" s="17"/>
      <c r="B322" s="17"/>
      <c r="C322" s="17"/>
    </row>
    <row r="323" spans="1:3" x14ac:dyDescent="0.2">
      <c r="A323" s="17"/>
      <c r="B323" s="17"/>
      <c r="C323" s="17"/>
    </row>
    <row r="324" spans="1:3" x14ac:dyDescent="0.2">
      <c r="A324" s="17"/>
      <c r="B324" s="17"/>
      <c r="C324" s="17"/>
    </row>
    <row r="325" spans="1:3" x14ac:dyDescent="0.2">
      <c r="A325" s="17"/>
      <c r="B325" s="17"/>
      <c r="C325" s="17"/>
    </row>
    <row r="326" spans="1:3" x14ac:dyDescent="0.2">
      <c r="A326" s="17"/>
      <c r="B326" s="17"/>
      <c r="C326" s="17"/>
    </row>
    <row r="327" spans="1:3" x14ac:dyDescent="0.2">
      <c r="A327" s="17"/>
      <c r="B327" s="17"/>
      <c r="C327" s="17"/>
    </row>
    <row r="328" spans="1:3" x14ac:dyDescent="0.2">
      <c r="A328" s="17"/>
      <c r="B328" s="17"/>
      <c r="C328" s="17"/>
    </row>
    <row r="329" spans="1:3" x14ac:dyDescent="0.2">
      <c r="A329" s="17"/>
      <c r="B329" s="17"/>
      <c r="C329" s="17"/>
    </row>
    <row r="330" spans="1:3" x14ac:dyDescent="0.2">
      <c r="A330" s="17"/>
      <c r="B330" s="17"/>
      <c r="C330" s="17"/>
    </row>
    <row r="331" spans="1:3" x14ac:dyDescent="0.2">
      <c r="A331" s="17"/>
      <c r="B331" s="17"/>
      <c r="C331" s="17"/>
    </row>
    <row r="332" spans="1:3" x14ac:dyDescent="0.2">
      <c r="A332" s="17"/>
      <c r="B332" s="17"/>
      <c r="C332" s="17"/>
    </row>
    <row r="333" spans="1:3" x14ac:dyDescent="0.2">
      <c r="A333" s="17"/>
      <c r="B333" s="17"/>
      <c r="C333" s="17"/>
    </row>
    <row r="334" spans="1:3" x14ac:dyDescent="0.2">
      <c r="A334" s="17"/>
      <c r="B334" s="17"/>
      <c r="C334" s="17"/>
    </row>
    <row r="335" spans="1:3" x14ac:dyDescent="0.2">
      <c r="A335" s="17"/>
      <c r="B335" s="17"/>
      <c r="C335" s="17"/>
    </row>
    <row r="336" spans="1:3" x14ac:dyDescent="0.2">
      <c r="A336" s="17"/>
      <c r="B336" s="17"/>
      <c r="C336" s="17"/>
    </row>
    <row r="337" spans="1:3" x14ac:dyDescent="0.2">
      <c r="A337" s="17"/>
      <c r="B337" s="17"/>
      <c r="C337" s="17"/>
    </row>
    <row r="338" spans="1:3" x14ac:dyDescent="0.2">
      <c r="A338" s="17"/>
      <c r="B338" s="17"/>
      <c r="C338" s="17"/>
    </row>
    <row r="339" spans="1:3" x14ac:dyDescent="0.2">
      <c r="A339" s="17"/>
      <c r="B339" s="17"/>
      <c r="C339" s="17"/>
    </row>
    <row r="340" spans="1:3" x14ac:dyDescent="0.2">
      <c r="A340" s="17"/>
      <c r="B340" s="17"/>
      <c r="C340" s="17"/>
    </row>
    <row r="341" spans="1:3" x14ac:dyDescent="0.2">
      <c r="A341" s="17"/>
      <c r="B341" s="17"/>
      <c r="C341" s="17"/>
    </row>
    <row r="342" spans="1:3" x14ac:dyDescent="0.2">
      <c r="A342" s="17"/>
      <c r="B342" s="17"/>
      <c r="C342" s="17"/>
    </row>
    <row r="343" spans="1:3" x14ac:dyDescent="0.2">
      <c r="A343" s="17"/>
      <c r="B343" s="17"/>
      <c r="C343" s="17"/>
    </row>
    <row r="344" spans="1:3" x14ac:dyDescent="0.2">
      <c r="A344" s="17"/>
      <c r="B344" s="17"/>
      <c r="C344" s="17"/>
    </row>
    <row r="345" spans="1:3" x14ac:dyDescent="0.2">
      <c r="A345" s="17"/>
      <c r="B345" s="17"/>
      <c r="C345" s="17"/>
    </row>
    <row r="346" spans="1:3" x14ac:dyDescent="0.2">
      <c r="A346" s="17"/>
      <c r="B346" s="17"/>
      <c r="C346" s="17"/>
    </row>
    <row r="347" spans="1:3" x14ac:dyDescent="0.2">
      <c r="A347" s="17"/>
      <c r="B347" s="17"/>
      <c r="C347" s="17"/>
    </row>
    <row r="348" spans="1:3" x14ac:dyDescent="0.2">
      <c r="A348" s="17"/>
      <c r="B348" s="17"/>
      <c r="C348" s="17"/>
    </row>
    <row r="349" spans="1:3" x14ac:dyDescent="0.2">
      <c r="A349" s="17"/>
      <c r="B349" s="17"/>
      <c r="C349" s="17"/>
    </row>
    <row r="350" spans="1:3" x14ac:dyDescent="0.2">
      <c r="A350" s="17"/>
      <c r="B350" s="17"/>
      <c r="C350" s="17"/>
    </row>
    <row r="351" spans="1:3" x14ac:dyDescent="0.2">
      <c r="A351" s="17"/>
      <c r="B351" s="17"/>
      <c r="C351" s="17"/>
    </row>
    <row r="352" spans="1:3" x14ac:dyDescent="0.2">
      <c r="A352" s="17"/>
      <c r="B352" s="17"/>
      <c r="C352" s="17"/>
    </row>
    <row r="353" spans="1:3" x14ac:dyDescent="0.2">
      <c r="A353" s="17"/>
      <c r="B353" s="17"/>
      <c r="C353" s="17"/>
    </row>
    <row r="354" spans="1:3" x14ac:dyDescent="0.2">
      <c r="A354" s="17"/>
      <c r="B354" s="17"/>
      <c r="C354" s="17"/>
    </row>
    <row r="355" spans="1:3" x14ac:dyDescent="0.2">
      <c r="A355" s="17"/>
      <c r="B355" s="17"/>
      <c r="C355" s="17"/>
    </row>
    <row r="356" spans="1:3" x14ac:dyDescent="0.2">
      <c r="A356" s="17"/>
      <c r="B356" s="17"/>
      <c r="C356" s="17"/>
    </row>
    <row r="357" spans="1:3" x14ac:dyDescent="0.2">
      <c r="A357" s="17"/>
      <c r="B357" s="17"/>
      <c r="C357" s="17"/>
    </row>
    <row r="358" spans="1:3" x14ac:dyDescent="0.2">
      <c r="A358" s="17"/>
      <c r="B358" s="17"/>
      <c r="C358" s="17"/>
    </row>
    <row r="359" spans="1:3" x14ac:dyDescent="0.2">
      <c r="A359" s="17"/>
      <c r="B359" s="17"/>
      <c r="C359" s="17"/>
    </row>
    <row r="360" spans="1:3" x14ac:dyDescent="0.2">
      <c r="A360" s="17"/>
      <c r="B360" s="17"/>
      <c r="C360" s="17"/>
    </row>
    <row r="361" spans="1:3" x14ac:dyDescent="0.2">
      <c r="A361" s="17"/>
      <c r="B361" s="17"/>
      <c r="C361" s="17"/>
    </row>
    <row r="362" spans="1:3" x14ac:dyDescent="0.2">
      <c r="A362" s="17"/>
      <c r="B362" s="17"/>
      <c r="C362" s="17"/>
    </row>
    <row r="363" spans="1:3" x14ac:dyDescent="0.2">
      <c r="A363" s="17"/>
      <c r="B363" s="17"/>
      <c r="C363" s="17"/>
    </row>
    <row r="364" spans="1:3" x14ac:dyDescent="0.2">
      <c r="A364" s="17"/>
      <c r="B364" s="17"/>
      <c r="C364" s="17"/>
    </row>
    <row r="365" spans="1:3" x14ac:dyDescent="0.2">
      <c r="A365" s="17"/>
      <c r="B365" s="17"/>
      <c r="C365" s="17"/>
    </row>
    <row r="366" spans="1:3" x14ac:dyDescent="0.2">
      <c r="A366" s="17"/>
      <c r="B366" s="17"/>
      <c r="C366" s="17"/>
    </row>
    <row r="367" spans="1:3" x14ac:dyDescent="0.2">
      <c r="A367" s="17"/>
      <c r="B367" s="17"/>
      <c r="C367" s="1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67"/>
  <sheetViews>
    <sheetView zoomScale="80" zoomScaleNormal="80" workbookViewId="0">
      <selection activeCell="M45" sqref="M45"/>
    </sheetView>
  </sheetViews>
  <sheetFormatPr defaultRowHeight="12.75" x14ac:dyDescent="0.2"/>
  <cols>
    <col min="1" max="1" width="9.140625" style="2"/>
    <col min="2" max="3" width="9.85546875" style="2" customWidth="1"/>
    <col min="4" max="4" width="9.140625" style="2"/>
    <col min="5" max="5" width="9.140625" style="9"/>
    <col min="6" max="6" width="12.140625" style="9" bestFit="1" customWidth="1"/>
    <col min="7" max="16384" width="9.140625" style="9"/>
  </cols>
  <sheetData>
    <row r="1" spans="1:36" ht="24" customHeight="1" x14ac:dyDescent="0.2">
      <c r="A1" s="4" t="s">
        <v>6</v>
      </c>
      <c r="B1" s="5" t="s">
        <v>7</v>
      </c>
      <c r="C1" s="5" t="s">
        <v>8</v>
      </c>
      <c r="D1" s="6" t="s">
        <v>9</v>
      </c>
      <c r="E1" s="7"/>
      <c r="F1" s="8" t="s">
        <v>11</v>
      </c>
      <c r="G1" s="8" t="s">
        <v>12</v>
      </c>
      <c r="H1" s="8" t="s">
        <v>18</v>
      </c>
      <c r="I1" s="7"/>
      <c r="J1" s="7"/>
      <c r="K1" s="7"/>
      <c r="L1" s="7"/>
      <c r="M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</row>
    <row r="2" spans="1:36" x14ac:dyDescent="0.2">
      <c r="A2" s="1">
        <v>0</v>
      </c>
      <c r="B2" s="1">
        <v>5.4517864355242907</v>
      </c>
      <c r="C2" s="1">
        <f t="shared" ref="C2:C21" si="0">LOG((10^$G$5-10^$G$2)*10^(-1*((A2/$G$3)^$G$4))+10^$G$2)</f>
        <v>5.683669793417895</v>
      </c>
      <c r="D2" s="1">
        <f t="shared" ref="D2:D21" si="1" xml:space="preserve"> (B2 - C2)^2</f>
        <v>5.3769891668013409E-2</v>
      </c>
      <c r="E2" s="7"/>
      <c r="F2" s="7" t="s">
        <v>31</v>
      </c>
      <c r="G2" s="17">
        <v>2.2093093683554152</v>
      </c>
      <c r="H2" s="17">
        <v>1.4145737592338894</v>
      </c>
      <c r="I2" s="7"/>
      <c r="J2" s="7"/>
      <c r="K2" s="7"/>
      <c r="L2" s="11" t="s">
        <v>19</v>
      </c>
      <c r="M2" s="17">
        <v>0.33926410320491607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</row>
    <row r="3" spans="1:36" x14ac:dyDescent="0.2">
      <c r="A3" s="1">
        <v>0.25</v>
      </c>
      <c r="B3" s="1">
        <v>3.9190780923760737</v>
      </c>
      <c r="C3" s="1">
        <f t="shared" si="0"/>
        <v>3.7259762923836464</v>
      </c>
      <c r="D3" s="1">
        <f t="shared" si="1"/>
        <v>3.7288305160315428E-2</v>
      </c>
      <c r="E3" s="7"/>
      <c r="F3" s="7" t="s">
        <v>29</v>
      </c>
      <c r="G3" s="17">
        <v>1.7713734836801765E-2</v>
      </c>
      <c r="H3" s="17">
        <v>4.696752028319208E-2</v>
      </c>
      <c r="I3" s="7"/>
      <c r="J3" s="7"/>
      <c r="K3" s="7"/>
      <c r="L3" s="11" t="s">
        <v>22</v>
      </c>
      <c r="M3" s="17">
        <f>SQRT(M2)</f>
        <v>0.58246382136997665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</row>
    <row r="4" spans="1:36" x14ac:dyDescent="0.2">
      <c r="A4" s="1">
        <v>0.5</v>
      </c>
      <c r="B4" s="1">
        <v>3.7781512503836434</v>
      </c>
      <c r="C4" s="1">
        <f t="shared" si="0"/>
        <v>3.3610861733572373</v>
      </c>
      <c r="D4" s="1">
        <f t="shared" si="1"/>
        <v>0.1739432784750421</v>
      </c>
      <c r="E4" s="7"/>
      <c r="F4" s="7" t="s">
        <v>30</v>
      </c>
      <c r="G4" s="17">
        <v>0.25632591220614626</v>
      </c>
      <c r="H4" s="17">
        <v>0.19786695755969408</v>
      </c>
      <c r="I4" s="7"/>
      <c r="J4" s="7"/>
      <c r="K4" s="7"/>
      <c r="L4" s="11" t="s">
        <v>20</v>
      </c>
      <c r="M4" s="17">
        <v>0.78866680264993527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spans="1:36" x14ac:dyDescent="0.2">
      <c r="A5" s="1">
        <v>1</v>
      </c>
      <c r="B5" s="1">
        <v>3.5250448070368452</v>
      </c>
      <c r="C5" s="1">
        <f t="shared" si="0"/>
        <v>2.9571141369568235</v>
      </c>
      <c r="D5" s="1">
        <f t="shared" si="1"/>
        <v>0.32254524601754248</v>
      </c>
      <c r="E5" s="7"/>
      <c r="F5" s="7" t="s">
        <v>14</v>
      </c>
      <c r="G5" s="17">
        <v>5.6836697934178941</v>
      </c>
      <c r="H5" s="17">
        <v>0.33626034906919017</v>
      </c>
      <c r="I5" s="7"/>
      <c r="J5" s="7"/>
      <c r="K5" s="7"/>
      <c r="L5" s="11" t="s">
        <v>21</v>
      </c>
      <c r="M5" s="17">
        <v>0.74904182814679809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pans="1:36" x14ac:dyDescent="0.2">
      <c r="A6" s="1">
        <v>2</v>
      </c>
      <c r="B6" s="1">
        <v>1.5440680443502757</v>
      </c>
      <c r="C6" s="1">
        <f t="shared" si="0"/>
        <v>2.5719520017967232</v>
      </c>
      <c r="D6" s="1">
        <f t="shared" si="1"/>
        <v>1.0565454299757704</v>
      </c>
      <c r="E6" s="7"/>
      <c r="F6" s="7"/>
      <c r="G6" s="7"/>
      <c r="H6" s="7"/>
      <c r="I6" s="7"/>
      <c r="J6" s="7"/>
      <c r="K6" s="7"/>
      <c r="L6" s="7"/>
      <c r="M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x14ac:dyDescent="0.2">
      <c r="A7" s="1">
        <v>2.5</v>
      </c>
      <c r="B7" s="1">
        <v>2</v>
      </c>
      <c r="C7" s="1">
        <f t="shared" si="0"/>
        <v>2.4712055728071829</v>
      </c>
      <c r="D7" s="1">
        <f t="shared" si="1"/>
        <v>0.22203469184454533</v>
      </c>
      <c r="E7" s="7"/>
      <c r="F7" s="8" t="s">
        <v>23</v>
      </c>
      <c r="G7" s="7"/>
      <c r="H7" s="7"/>
      <c r="I7" s="7"/>
      <c r="J7" s="7"/>
      <c r="K7" s="7"/>
      <c r="L7" s="7"/>
      <c r="M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</row>
    <row r="8" spans="1:36" x14ac:dyDescent="0.2">
      <c r="A8" s="1">
        <v>0</v>
      </c>
      <c r="B8" s="1">
        <v>5.6720978579357171</v>
      </c>
      <c r="C8" s="1">
        <f t="shared" si="0"/>
        <v>5.683669793417895</v>
      </c>
      <c r="D8" s="1">
        <f t="shared" si="1"/>
        <v>1.3390969080368884E-4</v>
      </c>
      <c r="E8" s="7"/>
      <c r="F8" s="7" t="s">
        <v>32</v>
      </c>
      <c r="G8" s="7"/>
      <c r="H8" s="7"/>
      <c r="I8" s="7"/>
      <c r="J8" s="7"/>
      <c r="K8" s="7"/>
      <c r="L8" s="7"/>
      <c r="M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</row>
    <row r="9" spans="1:36" x14ac:dyDescent="0.2">
      <c r="A9" s="1">
        <v>0.25</v>
      </c>
      <c r="B9" s="1">
        <v>3.0899051114393981</v>
      </c>
      <c r="C9" s="1">
        <f t="shared" si="0"/>
        <v>3.7259762923836464</v>
      </c>
      <c r="D9" s="1">
        <f t="shared" si="1"/>
        <v>0.40458654722781068</v>
      </c>
      <c r="E9" s="7"/>
      <c r="F9" s="8" t="s">
        <v>25</v>
      </c>
      <c r="G9" s="7"/>
      <c r="H9" s="7"/>
      <c r="I9" s="7"/>
      <c r="J9" s="7"/>
      <c r="K9" s="7"/>
      <c r="L9" s="7"/>
      <c r="M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</row>
    <row r="10" spans="1:36" x14ac:dyDescent="0.2">
      <c r="A10" s="1">
        <v>0.5</v>
      </c>
      <c r="B10" s="1">
        <v>3.3010299956639813</v>
      </c>
      <c r="C10" s="1">
        <f t="shared" si="0"/>
        <v>3.3610861733572373</v>
      </c>
      <c r="D10" s="1">
        <f t="shared" si="1"/>
        <v>3.6067444791239391E-3</v>
      </c>
      <c r="E10" s="7"/>
      <c r="F10" s="7" t="s">
        <v>33</v>
      </c>
      <c r="G10" s="7"/>
      <c r="H10" s="7"/>
      <c r="I10" s="7"/>
      <c r="J10" s="7"/>
      <c r="K10" s="7"/>
      <c r="L10" s="7"/>
      <c r="M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</row>
    <row r="11" spans="1:36" x14ac:dyDescent="0.2">
      <c r="A11" s="1">
        <v>1</v>
      </c>
      <c r="B11" s="1">
        <v>2.4771212547196626</v>
      </c>
      <c r="C11" s="1">
        <f t="shared" si="0"/>
        <v>2.9571141369568235</v>
      </c>
      <c r="D11" s="1">
        <f t="shared" si="1"/>
        <v>0.23039316699833698</v>
      </c>
      <c r="E11" s="7"/>
      <c r="F11" s="8" t="s">
        <v>26</v>
      </c>
      <c r="G11" s="7"/>
      <c r="H11" s="7"/>
      <c r="I11" s="7"/>
      <c r="J11" s="7"/>
      <c r="K11" s="7"/>
      <c r="L11" s="7"/>
      <c r="M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</row>
    <row r="12" spans="1:36" x14ac:dyDescent="0.2">
      <c r="A12" s="1">
        <v>1.5</v>
      </c>
      <c r="B12" s="1">
        <v>2.1303337684950061</v>
      </c>
      <c r="C12" s="1">
        <f t="shared" si="0"/>
        <v>2.7226720704114804</v>
      </c>
      <c r="D12" s="1">
        <f t="shared" si="1"/>
        <v>0.35086466391729226</v>
      </c>
      <c r="E12" s="7"/>
      <c r="F12" s="22" t="s">
        <v>34</v>
      </c>
      <c r="G12" s="23"/>
      <c r="H12" s="23"/>
      <c r="I12" s="23"/>
      <c r="J12" s="23"/>
      <c r="K12" s="23"/>
      <c r="L12" s="23"/>
      <c r="M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</row>
    <row r="13" spans="1:36" x14ac:dyDescent="0.2">
      <c r="A13" s="1">
        <v>2</v>
      </c>
      <c r="B13" s="1">
        <v>3.2671717284030137</v>
      </c>
      <c r="C13" s="1">
        <f t="shared" si="0"/>
        <v>2.5719520017967232</v>
      </c>
      <c r="D13" s="1">
        <f t="shared" si="1"/>
        <v>0.48333046826252529</v>
      </c>
      <c r="E13" s="7"/>
      <c r="F13" s="23"/>
      <c r="G13" s="23"/>
      <c r="H13" s="23"/>
      <c r="I13" s="23"/>
      <c r="J13" s="23"/>
      <c r="K13" s="23"/>
      <c r="L13" s="23"/>
      <c r="M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</row>
    <row r="14" spans="1:36" x14ac:dyDescent="0.2">
      <c r="A14" s="1">
        <v>2.5</v>
      </c>
      <c r="B14" s="1">
        <v>2.3010299956639813</v>
      </c>
      <c r="C14" s="1">
        <f t="shared" si="0"/>
        <v>2.4712055728071829</v>
      </c>
      <c r="D14" s="1">
        <f t="shared" si="1"/>
        <v>2.8959727056021772E-2</v>
      </c>
      <c r="E14" s="7"/>
      <c r="F14" s="23"/>
      <c r="G14" s="23"/>
      <c r="H14" s="23"/>
      <c r="I14" s="23"/>
      <c r="J14" s="23"/>
      <c r="K14" s="23"/>
      <c r="L14" s="23"/>
      <c r="M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</row>
    <row r="15" spans="1:36" x14ac:dyDescent="0.2">
      <c r="A15" s="1">
        <v>0</v>
      </c>
      <c r="B15" s="1">
        <v>5.6334684555795862</v>
      </c>
      <c r="C15" s="1">
        <f t="shared" si="0"/>
        <v>5.683669793417895</v>
      </c>
      <c r="D15" s="1">
        <f t="shared" si="1"/>
        <v>2.5201743207560173E-3</v>
      </c>
      <c r="E15" s="7"/>
      <c r="F15" s="7"/>
      <c r="G15" s="7"/>
      <c r="H15" s="7"/>
      <c r="I15" s="7"/>
      <c r="J15" s="7"/>
      <c r="K15" s="7"/>
      <c r="L15" s="7"/>
      <c r="M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36" x14ac:dyDescent="0.2">
      <c r="A16" s="1">
        <v>0.25</v>
      </c>
      <c r="B16" s="1">
        <v>3.0681858617461617</v>
      </c>
      <c r="C16" s="1">
        <f t="shared" si="0"/>
        <v>3.7259762923836464</v>
      </c>
      <c r="D16" s="1">
        <f t="shared" si="1"/>
        <v>0.43268825063824751</v>
      </c>
      <c r="E16" s="7"/>
      <c r="F16" s="7"/>
      <c r="G16" s="7"/>
      <c r="H16" s="7"/>
      <c r="I16" s="7"/>
      <c r="J16" s="7"/>
      <c r="K16" s="7"/>
      <c r="L16" s="7"/>
      <c r="M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x14ac:dyDescent="0.2">
      <c r="A17" s="1">
        <v>0.5</v>
      </c>
      <c r="B17" s="1">
        <v>3.6532125137753435</v>
      </c>
      <c r="C17" s="1">
        <f t="shared" si="0"/>
        <v>3.3610861733572373</v>
      </c>
      <c r="D17" s="1">
        <f t="shared" si="1"/>
        <v>8.5337798766075307E-2</v>
      </c>
      <c r="E17" s="7"/>
      <c r="F17" s="7"/>
      <c r="G17" s="7"/>
      <c r="H17" s="7"/>
      <c r="I17" s="7"/>
      <c r="J17" s="7"/>
      <c r="K17" s="7"/>
      <c r="L17" s="7"/>
      <c r="M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</row>
    <row r="18" spans="1:36" x14ac:dyDescent="0.2">
      <c r="A18" s="1">
        <v>1</v>
      </c>
      <c r="B18" s="1">
        <v>3.2174839442139063</v>
      </c>
      <c r="C18" s="1">
        <f t="shared" si="0"/>
        <v>2.9571141369568235</v>
      </c>
      <c r="D18" s="1">
        <f t="shared" si="1"/>
        <v>6.7792436531090447E-2</v>
      </c>
      <c r="E18" s="7"/>
      <c r="F18" s="7"/>
      <c r="G18" s="7"/>
      <c r="H18" s="7"/>
      <c r="I18" s="7"/>
      <c r="J18" s="7"/>
      <c r="K18" s="7"/>
      <c r="L18" s="7"/>
      <c r="M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</row>
    <row r="19" spans="1:36" x14ac:dyDescent="0.2">
      <c r="A19" s="1">
        <v>1.5</v>
      </c>
      <c r="B19" s="1">
        <v>2.9469432706978256</v>
      </c>
      <c r="C19" s="1">
        <f t="shared" si="0"/>
        <v>2.7226720704114804</v>
      </c>
      <c r="D19" s="1">
        <f t="shared" si="1"/>
        <v>5.0297571277877949E-2</v>
      </c>
      <c r="E19" s="7"/>
      <c r="F19" s="7"/>
      <c r="G19" s="7"/>
      <c r="H19" s="7"/>
      <c r="I19" s="7"/>
      <c r="J19" s="7"/>
      <c r="K19" s="7"/>
      <c r="L19" s="7"/>
      <c r="M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x14ac:dyDescent="0.2">
      <c r="A20" s="1">
        <v>2</v>
      </c>
      <c r="B20" s="1">
        <v>3.7520484478194387</v>
      </c>
      <c r="C20" s="1">
        <f t="shared" si="0"/>
        <v>2.5719520017967232</v>
      </c>
      <c r="D20" s="1">
        <f t="shared" si="1"/>
        <v>1.3926276219154439</v>
      </c>
      <c r="E20" s="7"/>
      <c r="F20" s="7"/>
      <c r="G20" s="7"/>
      <c r="H20" s="7"/>
      <c r="I20" s="7"/>
      <c r="J20" s="7"/>
      <c r="K20" s="7"/>
      <c r="L20" s="7"/>
      <c r="M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x14ac:dyDescent="0.2">
      <c r="A21" s="1">
        <v>2.5</v>
      </c>
      <c r="B21" s="1">
        <v>2.3010299956639813</v>
      </c>
      <c r="C21" s="1">
        <f t="shared" si="0"/>
        <v>2.4712055728071829</v>
      </c>
      <c r="D21" s="1">
        <f t="shared" si="1"/>
        <v>2.8959727056021772E-2</v>
      </c>
      <c r="E21" s="7"/>
      <c r="F21" s="7"/>
      <c r="G21" s="7"/>
      <c r="H21" s="7"/>
      <c r="I21" s="7"/>
      <c r="J21" s="7"/>
      <c r="K21" s="7"/>
      <c r="L21" s="7"/>
      <c r="M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</row>
    <row r="22" spans="1:36" x14ac:dyDescent="0.2">
      <c r="A22" s="6" t="s">
        <v>10</v>
      </c>
      <c r="B22" s="1"/>
      <c r="C22" s="1"/>
      <c r="D22" s="1">
        <f>SUM(D2:D21)</f>
        <v>5.4282256512786571</v>
      </c>
      <c r="E22" s="7"/>
      <c r="F22" s="7"/>
      <c r="G22" s="7"/>
      <c r="H22" s="7"/>
      <c r="I22" s="7"/>
      <c r="J22" s="7"/>
      <c r="K22" s="7"/>
      <c r="L22" s="7"/>
      <c r="M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x14ac:dyDescent="0.2">
      <c r="A23" s="3"/>
      <c r="B23" s="3"/>
      <c r="C23" s="3"/>
      <c r="D23" s="1"/>
      <c r="E23" s="7"/>
      <c r="F23" s="7"/>
      <c r="G23" s="7"/>
      <c r="H23" s="7"/>
      <c r="I23" s="7"/>
      <c r="J23" s="7"/>
      <c r="K23" s="7"/>
      <c r="L23" s="7"/>
      <c r="M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x14ac:dyDescent="0.2">
      <c r="A24" s="3"/>
      <c r="B24" s="3"/>
      <c r="C24" s="3"/>
      <c r="D24" s="1"/>
      <c r="E24" s="7"/>
      <c r="F24" s="7"/>
      <c r="G24" s="7"/>
      <c r="H24" s="7"/>
      <c r="I24" s="7"/>
      <c r="J24" s="7"/>
      <c r="K24" s="7"/>
      <c r="L24" s="7"/>
      <c r="M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</row>
    <row r="25" spans="1:36" x14ac:dyDescent="0.2">
      <c r="A25" s="3">
        <v>0</v>
      </c>
      <c r="B25" s="3"/>
      <c r="C25" s="3">
        <f>LOG((10^$G$5-10^$G$2)*10^(-1*((A25/$G$3)^$G$4))+10^$G$2)</f>
        <v>5.683669793417895</v>
      </c>
      <c r="D25" s="1"/>
      <c r="E25" s="7"/>
      <c r="F25" s="7"/>
      <c r="G25" s="7"/>
      <c r="H25" s="7"/>
      <c r="I25" s="7"/>
      <c r="J25" s="7"/>
      <c r="K25" s="7"/>
      <c r="L25" s="7"/>
      <c r="M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2">
      <c r="A26" s="3">
        <v>2.5000000000000001E-2</v>
      </c>
      <c r="B26" s="3"/>
      <c r="C26" s="3">
        <f t="shared" ref="C26:C89" si="2">LOG((10^$G$5-10^$G$2)*10^(-1*((A26/$G$3)^$G$4))+10^$G$2)</f>
        <v>4.5929925720612763</v>
      </c>
      <c r="D26" s="1"/>
      <c r="E26" s="7"/>
      <c r="F26" s="7"/>
      <c r="G26" s="7"/>
      <c r="H26" s="7"/>
      <c r="I26" s="7"/>
      <c r="J26" s="7"/>
      <c r="K26" s="7"/>
      <c r="L26" s="7"/>
      <c r="M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x14ac:dyDescent="0.2">
      <c r="A27" s="3">
        <v>0.05</v>
      </c>
      <c r="B27" s="3"/>
      <c r="C27" s="3">
        <f t="shared" si="2"/>
        <v>4.3817383180270566</v>
      </c>
      <c r="D27" s="1"/>
      <c r="E27" s="7"/>
      <c r="F27" s="7"/>
      <c r="G27" s="7"/>
      <c r="H27" s="7"/>
      <c r="I27" s="7"/>
      <c r="J27" s="7"/>
      <c r="K27" s="7"/>
      <c r="L27" s="7"/>
      <c r="M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2">
      <c r="A28" s="3">
        <v>7.5000000000000011E-2</v>
      </c>
      <c r="B28" s="3"/>
      <c r="C28" s="3">
        <f t="shared" si="2"/>
        <v>4.2399766394327401</v>
      </c>
      <c r="D28" s="1"/>
      <c r="E28" s="7"/>
      <c r="F28" s="7"/>
      <c r="G28" s="7"/>
      <c r="H28" s="7"/>
      <c r="I28" s="7"/>
      <c r="J28" s="7"/>
      <c r="K28" s="7"/>
      <c r="L28" s="7"/>
      <c r="M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</row>
    <row r="29" spans="1:36" x14ac:dyDescent="0.2">
      <c r="A29" s="3">
        <v>0.1</v>
      </c>
      <c r="B29" s="3"/>
      <c r="C29" s="3">
        <f t="shared" si="2"/>
        <v>4.1303690561559741</v>
      </c>
      <c r="D29" s="1"/>
      <c r="E29" s="7"/>
      <c r="F29" s="7"/>
      <c r="G29" s="7"/>
      <c r="H29" s="7"/>
      <c r="I29" s="7"/>
      <c r="J29" s="7"/>
      <c r="K29" s="7"/>
      <c r="L29" s="7"/>
      <c r="M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</row>
    <row r="30" spans="1:36" x14ac:dyDescent="0.2">
      <c r="A30" s="3">
        <v>0.125</v>
      </c>
      <c r="B30" s="3"/>
      <c r="C30" s="3">
        <f t="shared" si="2"/>
        <v>4.0398576102758881</v>
      </c>
      <c r="D30" s="1"/>
      <c r="E30" s="7"/>
      <c r="F30" s="7"/>
      <c r="G30" s="7"/>
      <c r="H30" s="7"/>
      <c r="I30" s="7"/>
      <c r="J30" s="7"/>
      <c r="K30" s="7"/>
      <c r="L30" s="7"/>
      <c r="M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x14ac:dyDescent="0.2">
      <c r="A31" s="3">
        <v>0.15</v>
      </c>
      <c r="B31" s="3"/>
      <c r="C31" s="3">
        <f t="shared" si="2"/>
        <v>3.9621875778138271</v>
      </c>
      <c r="D31" s="1"/>
      <c r="E31" s="7"/>
      <c r="F31" s="7"/>
      <c r="G31" s="7"/>
      <c r="H31" s="7"/>
      <c r="I31" s="7"/>
      <c r="J31" s="7"/>
      <c r="K31" s="7"/>
      <c r="L31" s="7"/>
      <c r="M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</row>
    <row r="32" spans="1:36" x14ac:dyDescent="0.2">
      <c r="A32" s="3">
        <v>0.17499999999999999</v>
      </c>
      <c r="B32" s="3"/>
      <c r="C32" s="3">
        <f t="shared" si="2"/>
        <v>3.893832446255391</v>
      </c>
      <c r="D32" s="1"/>
      <c r="E32" s="7"/>
      <c r="F32" s="7"/>
      <c r="G32" s="7"/>
      <c r="H32" s="7"/>
      <c r="I32" s="7"/>
      <c r="J32" s="7"/>
      <c r="K32" s="7"/>
      <c r="L32" s="7"/>
      <c r="M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</row>
    <row r="33" spans="1:36" x14ac:dyDescent="0.2">
      <c r="A33" s="3">
        <v>0.19999999999999998</v>
      </c>
      <c r="B33" s="3"/>
      <c r="C33" s="3">
        <f t="shared" si="2"/>
        <v>3.8325901694512399</v>
      </c>
      <c r="D33" s="1"/>
      <c r="E33" s="7"/>
      <c r="F33" s="7"/>
      <c r="G33" s="7"/>
      <c r="H33" s="7"/>
      <c r="I33" s="7"/>
      <c r="J33" s="7"/>
      <c r="K33" s="7"/>
      <c r="L33" s="7"/>
      <c r="M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</row>
    <row r="34" spans="1:36" x14ac:dyDescent="0.2">
      <c r="A34" s="3">
        <v>0.22499999999999998</v>
      </c>
      <c r="B34" s="3"/>
      <c r="C34" s="3">
        <f t="shared" si="2"/>
        <v>3.7769852275346154</v>
      </c>
      <c r="D34" s="1"/>
      <c r="E34" s="7"/>
      <c r="F34" s="7"/>
      <c r="G34" s="7"/>
      <c r="H34" s="7"/>
      <c r="I34" s="7"/>
      <c r="J34" s="7"/>
      <c r="K34" s="7"/>
      <c r="L34" s="7"/>
      <c r="M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</row>
    <row r="35" spans="1:36" x14ac:dyDescent="0.2">
      <c r="A35" s="3">
        <v>0.24999999999999997</v>
      </c>
      <c r="B35" s="3"/>
      <c r="C35" s="3">
        <f t="shared" si="2"/>
        <v>3.7259762923836468</v>
      </c>
      <c r="D35" s="1"/>
      <c r="E35" s="7"/>
      <c r="F35" s="7"/>
      <c r="G35" s="7"/>
      <c r="H35" s="7"/>
      <c r="I35" s="7"/>
      <c r="J35" s="7"/>
      <c r="K35" s="7"/>
      <c r="L35" s="7"/>
      <c r="M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</row>
    <row r="36" spans="1:36" x14ac:dyDescent="0.2">
      <c r="A36" s="3">
        <v>0.27499999999999997</v>
      </c>
      <c r="B36" s="3"/>
      <c r="C36" s="3">
        <f t="shared" si="2"/>
        <v>3.6787986069216361</v>
      </c>
      <c r="D36" s="1"/>
      <c r="E36" s="7"/>
      <c r="F36" s="7"/>
      <c r="G36" s="7"/>
      <c r="H36" s="7"/>
      <c r="I36" s="7"/>
      <c r="J36" s="7"/>
      <c r="K36" s="7"/>
      <c r="L36" s="7"/>
      <c r="M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</row>
    <row r="37" spans="1:36" x14ac:dyDescent="0.2">
      <c r="A37" s="3">
        <v>0.3</v>
      </c>
      <c r="B37" s="3"/>
      <c r="C37" s="3">
        <f t="shared" si="2"/>
        <v>3.6348725120874827</v>
      </c>
      <c r="D37" s="1"/>
      <c r="E37" s="7"/>
      <c r="F37" s="7"/>
      <c r="G37" s="7"/>
      <c r="H37" s="7"/>
      <c r="I37" s="7"/>
      <c r="J37" s="7"/>
      <c r="K37" s="7"/>
      <c r="L37" s="7"/>
      <c r="M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</row>
    <row r="38" spans="1:36" x14ac:dyDescent="0.2">
      <c r="A38" s="3">
        <v>0.32500000000000001</v>
      </c>
      <c r="B38" s="3"/>
      <c r="C38" s="3">
        <f t="shared" si="2"/>
        <v>3.5937472200410632</v>
      </c>
      <c r="D38" s="1"/>
      <c r="E38" s="7"/>
      <c r="F38" s="7"/>
      <c r="G38" s="7"/>
      <c r="H38" s="7"/>
      <c r="I38" s="7"/>
      <c r="J38" s="7"/>
      <c r="K38" s="7"/>
      <c r="L38" s="7"/>
      <c r="M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</row>
    <row r="39" spans="1:36" x14ac:dyDescent="0.2">
      <c r="A39" s="3">
        <v>0.35000000000000003</v>
      </c>
      <c r="B39" s="3"/>
      <c r="C39" s="3">
        <f t="shared" si="2"/>
        <v>3.5550646157389445</v>
      </c>
      <c r="D39" s="1"/>
      <c r="E39" s="7"/>
      <c r="F39" s="7"/>
      <c r="G39" s="7"/>
      <c r="H39" s="7"/>
      <c r="I39" s="7"/>
      <c r="J39" s="7"/>
      <c r="K39" s="7"/>
      <c r="L39" s="7"/>
      <c r="M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</row>
    <row r="40" spans="1:36" x14ac:dyDescent="0.2">
      <c r="A40" s="3">
        <v>0.37500000000000006</v>
      </c>
      <c r="B40" s="3"/>
      <c r="C40" s="3">
        <f t="shared" si="2"/>
        <v>3.5185350477475867</v>
      </c>
      <c r="D40" s="1"/>
      <c r="E40" s="7"/>
      <c r="F40" s="7"/>
      <c r="G40" s="7"/>
      <c r="H40" s="7"/>
      <c r="I40" s="7"/>
      <c r="J40" s="7"/>
      <c r="K40" s="7"/>
      <c r="L40" s="7"/>
      <c r="M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</row>
    <row r="41" spans="1:36" x14ac:dyDescent="0.2">
      <c r="A41" s="3">
        <v>0.40000000000000008</v>
      </c>
      <c r="B41" s="3"/>
      <c r="C41" s="3">
        <f t="shared" si="2"/>
        <v>3.4839206119195216</v>
      </c>
      <c r="D41" s="1"/>
      <c r="E41" s="7"/>
      <c r="F41" s="7"/>
      <c r="G41" s="7"/>
      <c r="H41" s="7"/>
      <c r="I41" s="7"/>
      <c r="J41" s="7"/>
      <c r="K41" s="7"/>
      <c r="L41" s="7"/>
      <c r="M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</row>
    <row r="42" spans="1:36" x14ac:dyDescent="0.2">
      <c r="A42" s="3">
        <v>0.4250000000000001</v>
      </c>
      <c r="B42" s="3"/>
      <c r="C42" s="3">
        <f t="shared" si="2"/>
        <v>3.4510232908515284</v>
      </c>
      <c r="D42" s="1"/>
      <c r="E42" s="7"/>
      <c r="F42" s="7"/>
      <c r="G42" s="7"/>
      <c r="H42" s="7"/>
      <c r="I42" s="7"/>
      <c r="J42" s="7"/>
      <c r="K42" s="7"/>
      <c r="L42" s="7"/>
      <c r="M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</row>
    <row r="43" spans="1:36" x14ac:dyDescent="0.2">
      <c r="A43" s="3">
        <v>0.45000000000000012</v>
      </c>
      <c r="B43" s="3"/>
      <c r="C43" s="3">
        <f t="shared" si="2"/>
        <v>3.4196763392055396</v>
      </c>
      <c r="D43" s="1"/>
      <c r="E43" s="7"/>
      <c r="F43" s="7"/>
      <c r="G43" s="7"/>
      <c r="H43" s="7"/>
      <c r="I43" s="7"/>
      <c r="J43" s="7"/>
      <c r="K43" s="7"/>
      <c r="L43" s="7"/>
      <c r="M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</row>
    <row r="44" spans="1:36" x14ac:dyDescent="0.2">
      <c r="A44" s="3">
        <v>0.47500000000000014</v>
      </c>
      <c r="B44" s="3"/>
      <c r="C44" s="3">
        <f t="shared" si="2"/>
        <v>3.3897378976675161</v>
      </c>
      <c r="D44" s="1"/>
      <c r="E44" s="7"/>
      <c r="F44" s="7"/>
      <c r="G44" s="7"/>
      <c r="H44" s="7"/>
      <c r="I44" s="7"/>
      <c r="J44" s="7"/>
      <c r="K44" s="7"/>
      <c r="L44" s="7"/>
      <c r="M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</row>
    <row r="45" spans="1:36" x14ac:dyDescent="0.2">
      <c r="A45" s="3">
        <v>0.50000000000000011</v>
      </c>
      <c r="B45" s="3"/>
      <c r="C45" s="3">
        <f t="shared" si="2"/>
        <v>3.3610861733572368</v>
      </c>
      <c r="D45" s="1"/>
      <c r="E45" s="7"/>
      <c r="F45" s="7"/>
      <c r="G45" s="7"/>
      <c r="H45" s="7"/>
      <c r="I45" s="7"/>
      <c r="J45" s="7"/>
      <c r="K45" s="7"/>
      <c r="L45" s="7"/>
      <c r="M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</row>
    <row r="46" spans="1:36" x14ac:dyDescent="0.2">
      <c r="A46" s="3">
        <v>0.52500000000000013</v>
      </c>
      <c r="B46" s="3"/>
      <c r="C46" s="3">
        <f t="shared" si="2"/>
        <v>3.3336157442129131</v>
      </c>
      <c r="D46" s="1"/>
      <c r="E46" s="7"/>
      <c r="F46" s="7"/>
      <c r="G46" s="7"/>
      <c r="H46" s="7"/>
      <c r="I46" s="7"/>
      <c r="J46" s="7"/>
      <c r="K46" s="7"/>
      <c r="L46" s="7"/>
      <c r="M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</row>
    <row r="47" spans="1:36" x14ac:dyDescent="0.2">
      <c r="A47" s="3">
        <v>0.55000000000000016</v>
      </c>
      <c r="B47" s="3"/>
      <c r="C47" s="3">
        <f t="shared" si="2"/>
        <v>3.3072346847820535</v>
      </c>
      <c r="D47" s="1"/>
      <c r="E47" s="7"/>
      <c r="F47" s="7"/>
      <c r="G47" s="7"/>
      <c r="H47" s="7"/>
      <c r="I47" s="7"/>
      <c r="J47" s="7"/>
      <c r="K47" s="7"/>
      <c r="L47" s="7"/>
      <c r="M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</row>
    <row r="48" spans="1:36" x14ac:dyDescent="0.2">
      <c r="A48" s="3">
        <v>0.57500000000000018</v>
      </c>
      <c r="B48" s="3"/>
      <c r="C48" s="3">
        <f t="shared" si="2"/>
        <v>3.2818623022238884</v>
      </c>
      <c r="D48" s="1"/>
      <c r="E48" s="7"/>
      <c r="F48" s="7"/>
      <c r="G48" s="7"/>
      <c r="H48" s="7"/>
      <c r="I48" s="7"/>
      <c r="J48" s="7"/>
      <c r="K48" s="7"/>
      <c r="L48" s="7"/>
      <c r="M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</row>
    <row r="49" spans="1:36" x14ac:dyDescent="0.2">
      <c r="A49" s="3">
        <v>0.6000000000000002</v>
      </c>
      <c r="B49" s="3"/>
      <c r="C49" s="3">
        <f t="shared" si="2"/>
        <v>3.2574273323679326</v>
      </c>
      <c r="D49" s="1"/>
      <c r="E49" s="7"/>
      <c r="F49" s="7"/>
      <c r="G49" s="7"/>
      <c r="H49" s="7"/>
      <c r="I49" s="7"/>
      <c r="J49" s="7"/>
      <c r="K49" s="7"/>
      <c r="L49" s="7"/>
      <c r="M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</row>
    <row r="50" spans="1:36" x14ac:dyDescent="0.2">
      <c r="A50" s="3">
        <v>0.62500000000000022</v>
      </c>
      <c r="B50" s="3"/>
      <c r="C50" s="3">
        <f t="shared" si="2"/>
        <v>3.2338664872835521</v>
      </c>
      <c r="D50" s="1"/>
      <c r="E50" s="7"/>
      <c r="F50" s="7"/>
      <c r="G50" s="7"/>
      <c r="H50" s="7"/>
      <c r="I50" s="7"/>
      <c r="J50" s="7"/>
      <c r="K50" s="7"/>
      <c r="L50" s="7"/>
      <c r="M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</row>
    <row r="51" spans="1:36" x14ac:dyDescent="0.2">
      <c r="A51" s="3">
        <v>0.65000000000000024</v>
      </c>
      <c r="B51" s="3"/>
      <c r="C51" s="3">
        <f t="shared" si="2"/>
        <v>3.2111232747051508</v>
      </c>
      <c r="D51" s="1"/>
      <c r="E51" s="7"/>
      <c r="F51" s="7"/>
      <c r="G51" s="7"/>
      <c r="H51" s="7"/>
      <c r="I51" s="7"/>
      <c r="J51" s="7"/>
      <c r="K51" s="7"/>
      <c r="L51" s="7"/>
      <c r="M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</row>
    <row r="52" spans="1:36" x14ac:dyDescent="0.2">
      <c r="A52" s="3">
        <v>0.67500000000000027</v>
      </c>
      <c r="B52" s="3"/>
      <c r="C52" s="3">
        <f t="shared" si="2"/>
        <v>3.1891470300516449</v>
      </c>
      <c r="D52" s="1"/>
      <c r="E52" s="7"/>
      <c r="F52" s="7"/>
      <c r="G52" s="7"/>
      <c r="H52" s="7"/>
      <c r="I52" s="7"/>
      <c r="J52" s="7"/>
      <c r="K52" s="7"/>
      <c r="L52" s="7"/>
      <c r="M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</row>
    <row r="53" spans="1:36" x14ac:dyDescent="0.2">
      <c r="A53" s="3">
        <v>0.70000000000000029</v>
      </c>
      <c r="B53" s="3"/>
      <c r="C53" s="3">
        <f t="shared" si="2"/>
        <v>3.1678921163954552</v>
      </c>
      <c r="D53" s="1"/>
      <c r="E53" s="7"/>
      <c r="F53" s="7"/>
      <c r="G53" s="7"/>
      <c r="H53" s="7"/>
      <c r="I53" s="7"/>
      <c r="J53" s="7"/>
      <c r="K53" s="7"/>
      <c r="L53" s="7"/>
      <c r="M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</row>
    <row r="54" spans="1:36" x14ac:dyDescent="0.2">
      <c r="A54" s="3">
        <v>0.72500000000000031</v>
      </c>
      <c r="B54" s="3"/>
      <c r="C54" s="3">
        <f t="shared" si="2"/>
        <v>3.1473172583584308</v>
      </c>
      <c r="D54" s="1"/>
      <c r="E54" s="7"/>
      <c r="F54" s="7"/>
      <c r="G54" s="7"/>
      <c r="H54" s="7"/>
      <c r="I54" s="7"/>
      <c r="J54" s="7"/>
      <c r="K54" s="7"/>
      <c r="L54" s="7"/>
      <c r="M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</row>
    <row r="55" spans="1:36" x14ac:dyDescent="0.2">
      <c r="A55" s="3">
        <v>0.75000000000000033</v>
      </c>
      <c r="B55" s="3"/>
      <c r="C55" s="3">
        <f t="shared" si="2"/>
        <v>3.1273849837306309</v>
      </c>
      <c r="D55" s="1"/>
      <c r="E55" s="7"/>
      <c r="F55" s="7"/>
      <c r="G55" s="7"/>
      <c r="H55" s="7"/>
      <c r="I55" s="7"/>
      <c r="J55" s="7"/>
      <c r="K55" s="7"/>
      <c r="L55" s="7"/>
      <c r="M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</row>
    <row r="56" spans="1:36" x14ac:dyDescent="0.2">
      <c r="A56" s="3">
        <v>0.77500000000000036</v>
      </c>
      <c r="B56" s="3"/>
      <c r="C56" s="3">
        <f t="shared" si="2"/>
        <v>3.1080611524308335</v>
      </c>
      <c r="D56" s="1"/>
      <c r="E56" s="7"/>
      <c r="F56" s="7"/>
      <c r="G56" s="7"/>
      <c r="H56" s="7"/>
      <c r="I56" s="7"/>
      <c r="J56" s="7"/>
      <c r="K56" s="7"/>
      <c r="L56" s="7"/>
      <c r="M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</row>
    <row r="57" spans="1:36" x14ac:dyDescent="0.2">
      <c r="A57" s="3">
        <v>0.80000000000000038</v>
      </c>
      <c r="B57" s="3"/>
      <c r="C57" s="3">
        <f t="shared" si="2"/>
        <v>3.0893145568119182</v>
      </c>
      <c r="D57" s="1"/>
      <c r="E57" s="7"/>
      <c r="F57" s="7"/>
      <c r="G57" s="7"/>
      <c r="H57" s="7"/>
      <c r="I57" s="7"/>
      <c r="J57" s="7"/>
      <c r="K57" s="7"/>
      <c r="L57" s="7"/>
      <c r="M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</row>
    <row r="58" spans="1:36" x14ac:dyDescent="0.2">
      <c r="A58" s="3">
        <v>0.8250000000000004</v>
      </c>
      <c r="B58" s="3"/>
      <c r="C58" s="3">
        <f t="shared" si="2"/>
        <v>3.0711165806487664</v>
      </c>
      <c r="D58" s="1"/>
      <c r="E58" s="7"/>
      <c r="F58" s="7"/>
      <c r="G58" s="7"/>
      <c r="H58" s="7"/>
      <c r="I58" s="7"/>
      <c r="J58" s="7"/>
      <c r="K58" s="7"/>
      <c r="L58" s="7"/>
      <c r="M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</row>
    <row r="59" spans="1:36" x14ac:dyDescent="0.2">
      <c r="A59" s="3">
        <v>0.85000000000000042</v>
      </c>
      <c r="B59" s="3"/>
      <c r="C59" s="3">
        <f t="shared" si="2"/>
        <v>3.0534409067065047</v>
      </c>
      <c r="D59" s="1"/>
      <c r="E59" s="7"/>
      <c r="F59" s="7"/>
      <c r="G59" s="7"/>
      <c r="H59" s="7"/>
      <c r="I59" s="7"/>
      <c r="J59" s="7"/>
      <c r="K59" s="7"/>
      <c r="L59" s="7"/>
      <c r="M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</row>
    <row r="60" spans="1:36" x14ac:dyDescent="0.2">
      <c r="A60" s="3">
        <v>0.87500000000000044</v>
      </c>
      <c r="B60" s="3"/>
      <c r="C60" s="3">
        <f t="shared" si="2"/>
        <v>3.0362632647698122</v>
      </c>
      <c r="D60" s="1"/>
      <c r="E60" s="7"/>
      <c r="F60" s="7"/>
      <c r="G60" s="7"/>
      <c r="H60" s="7"/>
      <c r="I60" s="7"/>
      <c r="J60" s="7"/>
      <c r="K60" s="7"/>
      <c r="L60" s="7"/>
      <c r="M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</row>
    <row r="61" spans="1:36" x14ac:dyDescent="0.2">
      <c r="A61" s="3">
        <v>0.90000000000000047</v>
      </c>
      <c r="B61" s="3"/>
      <c r="C61" s="3">
        <f t="shared" si="2"/>
        <v>3.0195612135625121</v>
      </c>
      <c r="D61" s="1"/>
      <c r="E61" s="7"/>
      <c r="F61" s="7"/>
      <c r="G61" s="7"/>
      <c r="H61" s="7"/>
      <c r="I61" s="7"/>
      <c r="J61" s="7"/>
      <c r="K61" s="7"/>
      <c r="L61" s="7"/>
      <c r="M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</row>
    <row r="62" spans="1:36" x14ac:dyDescent="0.2">
      <c r="A62" s="3">
        <v>0.92500000000000049</v>
      </c>
      <c r="B62" s="3"/>
      <c r="C62" s="3">
        <f t="shared" si="2"/>
        <v>3.0033139512053006</v>
      </c>
      <c r="D62" s="1"/>
      <c r="E62" s="7"/>
      <c r="F62" s="7"/>
      <c r="G62" s="7"/>
      <c r="H62" s="7"/>
      <c r="I62" s="7"/>
      <c r="J62" s="7"/>
      <c r="K62" s="7"/>
      <c r="L62" s="7"/>
      <c r="M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</row>
    <row r="63" spans="1:36" x14ac:dyDescent="0.2">
      <c r="A63" s="3">
        <v>0.95000000000000051</v>
      </c>
      <c r="B63" s="3"/>
      <c r="C63" s="3">
        <f t="shared" si="2"/>
        <v>2.9875021498253842</v>
      </c>
      <c r="D63" s="1"/>
      <c r="E63" s="7"/>
      <c r="F63" s="7"/>
      <c r="G63" s="7"/>
      <c r="H63" s="7"/>
      <c r="I63" s="7"/>
      <c r="J63" s="7"/>
      <c r="K63" s="7"/>
      <c r="L63" s="7"/>
      <c r="M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</row>
    <row r="64" spans="1:36" x14ac:dyDescent="0.2">
      <c r="A64" s="3">
        <v>0.97500000000000053</v>
      </c>
      <c r="B64" s="3"/>
      <c r="C64" s="3">
        <f t="shared" si="2"/>
        <v>2.9721078107027288</v>
      </c>
      <c r="D64" s="1"/>
      <c r="E64" s="7"/>
      <c r="F64" s="7"/>
      <c r="G64" s="7"/>
      <c r="H64" s="7"/>
      <c r="I64" s="7"/>
      <c r="J64" s="7"/>
      <c r="K64" s="7"/>
      <c r="L64" s="7"/>
      <c r="M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</row>
    <row r="65" spans="1:36" x14ac:dyDescent="0.2">
      <c r="A65" s="3">
        <v>1.0000000000000004</v>
      </c>
      <c r="B65" s="3"/>
      <c r="C65" s="3">
        <f t="shared" si="2"/>
        <v>2.9571141369568235</v>
      </c>
      <c r="D65" s="1"/>
      <c r="E65" s="7"/>
      <c r="F65" s="7"/>
      <c r="G65" s="7"/>
      <c r="H65" s="7"/>
      <c r="I65" s="7"/>
      <c r="J65" s="7"/>
      <c r="K65" s="7"/>
      <c r="L65" s="7"/>
      <c r="M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</row>
    <row r="66" spans="1:36" x14ac:dyDescent="0.2">
      <c r="A66" s="3">
        <v>1.0250000000000004</v>
      </c>
      <c r="B66" s="3"/>
      <c r="C66" s="3">
        <f t="shared" si="2"/>
        <v>2.9425054212782626</v>
      </c>
      <c r="D66" s="1"/>
      <c r="E66" s="7"/>
      <c r="F66" s="7"/>
      <c r="G66" s="7"/>
      <c r="H66" s="7"/>
      <c r="I66" s="7"/>
      <c r="J66" s="7"/>
      <c r="K66" s="7"/>
      <c r="L66" s="7"/>
      <c r="M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</row>
    <row r="67" spans="1:36" x14ac:dyDescent="0.2">
      <c r="A67" s="3">
        <v>1.0500000000000003</v>
      </c>
      <c r="B67" s="3"/>
      <c r="C67" s="3">
        <f t="shared" si="2"/>
        <v>2.9282669466161146</v>
      </c>
      <c r="D67" s="1"/>
      <c r="E67" s="7"/>
      <c r="F67" s="7"/>
      <c r="G67" s="7"/>
      <c r="H67" s="7"/>
      <c r="I67" s="7"/>
      <c r="J67" s="7"/>
      <c r="K67" s="7"/>
      <c r="L67" s="7"/>
      <c r="M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</row>
    <row r="68" spans="1:36" x14ac:dyDescent="0.2">
      <c r="A68" s="3">
        <v>1.0750000000000002</v>
      </c>
      <c r="B68" s="3"/>
      <c r="C68" s="3">
        <f t="shared" si="2"/>
        <v>2.9143848980644282</v>
      </c>
      <c r="D68" s="1"/>
      <c r="E68" s="7"/>
      <c r="F68" s="7"/>
      <c r="G68" s="7"/>
      <c r="H68" s="7"/>
      <c r="I68" s="7"/>
      <c r="J68" s="7"/>
      <c r="K68" s="7"/>
      <c r="L68" s="7"/>
      <c r="M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</row>
    <row r="69" spans="1:36" x14ac:dyDescent="0.2">
      <c r="A69" s="3">
        <v>1.1000000000000001</v>
      </c>
      <c r="B69" s="3"/>
      <c r="C69" s="3">
        <f t="shared" si="2"/>
        <v>2.900846284464174</v>
      </c>
      <c r="D69" s="1"/>
      <c r="E69" s="7"/>
      <c r="F69" s="7"/>
      <c r="G69" s="7"/>
      <c r="H69" s="7"/>
      <c r="I69" s="7"/>
      <c r="J69" s="7"/>
      <c r="K69" s="7"/>
      <c r="L69" s="7"/>
      <c r="M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</row>
    <row r="70" spans="1:36" x14ac:dyDescent="0.2">
      <c r="A70" s="3">
        <v>1.125</v>
      </c>
      <c r="B70" s="3"/>
      <c r="C70" s="3">
        <f t="shared" si="2"/>
        <v>2.8876388684623078</v>
      </c>
      <c r="D70" s="1"/>
      <c r="E70" s="7"/>
      <c r="F70" s="7"/>
      <c r="G70" s="7"/>
      <c r="H70" s="7"/>
      <c r="I70" s="7"/>
      <c r="J70" s="7"/>
      <c r="K70" s="7"/>
      <c r="L70" s="7"/>
      <c r="M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</row>
    <row r="71" spans="1:36" x14ac:dyDescent="0.2">
      <c r="A71" s="3">
        <v>1.1499999999999999</v>
      </c>
      <c r="B71" s="3"/>
      <c r="C71" s="3">
        <f t="shared" si="2"/>
        <v>2.8747511039564575</v>
      </c>
      <c r="D71" s="1"/>
      <c r="E71" s="7"/>
      <c r="F71" s="7"/>
      <c r="G71" s="7"/>
      <c r="H71" s="7"/>
      <c r="I71" s="7"/>
      <c r="J71" s="7"/>
      <c r="K71" s="7"/>
      <c r="L71" s="7"/>
      <c r="M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</row>
    <row r="72" spans="1:36" x14ac:dyDescent="0.2">
      <c r="A72" s="3">
        <v>1.1749999999999998</v>
      </c>
      <c r="B72" s="3"/>
      <c r="C72" s="3">
        <f t="shared" si="2"/>
        <v>2.8621720800094748</v>
      </c>
      <c r="D72" s="1"/>
      <c r="E72" s="7"/>
      <c r="F72" s="7"/>
      <c r="G72" s="7"/>
      <c r="H72" s="7"/>
      <c r="I72" s="7"/>
      <c r="J72" s="7"/>
      <c r="K72" s="7"/>
      <c r="L72" s="7"/>
      <c r="M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</row>
    <row r="73" spans="1:36" x14ac:dyDescent="0.2">
      <c r="A73" s="3">
        <v>1.1999999999999997</v>
      </c>
      <c r="B73" s="3"/>
      <c r="C73" s="3">
        <f t="shared" si="2"/>
        <v>2.8498914704482439</v>
      </c>
      <c r="D73" s="1"/>
      <c r="E73" s="7"/>
      <c r="F73" s="7"/>
      <c r="G73" s="7"/>
      <c r="H73" s="7"/>
      <c r="I73" s="7"/>
      <c r="J73" s="7"/>
      <c r="K73" s="7"/>
      <c r="L73" s="7"/>
      <c r="M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</row>
    <row r="74" spans="1:36" x14ac:dyDescent="0.2">
      <c r="A74" s="3">
        <v>1.2249999999999996</v>
      </c>
      <c r="B74" s="3"/>
      <c r="C74" s="3">
        <f t="shared" si="2"/>
        <v>2.8378994884705855</v>
      </c>
      <c r="D74" s="1"/>
      <c r="E74" s="7"/>
      <c r="F74" s="7"/>
      <c r="G74" s="7"/>
      <c r="H74" s="7"/>
      <c r="I74" s="7"/>
      <c r="J74" s="7"/>
      <c r="K74" s="7"/>
      <c r="L74" s="7"/>
      <c r="M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</row>
    <row r="75" spans="1:36" x14ac:dyDescent="0.2">
      <c r="A75" s="3">
        <v>1.2499999999999996</v>
      </c>
      <c r="B75" s="3"/>
      <c r="C75" s="3">
        <f t="shared" si="2"/>
        <v>2.8261868456762818</v>
      </c>
      <c r="D75" s="1"/>
      <c r="E75" s="7"/>
      <c r="F75" s="7"/>
      <c r="G75" s="7"/>
      <c r="H75" s="7"/>
      <c r="I75" s="7"/>
      <c r="J75" s="7"/>
      <c r="K75" s="7"/>
      <c r="L75" s="7"/>
      <c r="M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</row>
    <row r="76" spans="1:36" x14ac:dyDescent="0.2">
      <c r="A76" s="3">
        <v>1.2749999999999995</v>
      </c>
      <c r="B76" s="3"/>
      <c r="C76" s="3">
        <f t="shared" si="2"/>
        <v>2.8147447150163196</v>
      </c>
      <c r="D76" s="1"/>
      <c r="E76" s="7"/>
      <c r="F76" s="7"/>
      <c r="G76" s="7"/>
      <c r="H76" s="7"/>
      <c r="I76" s="7"/>
      <c r="J76" s="7"/>
      <c r="K76" s="7"/>
      <c r="L76" s="7"/>
      <c r="M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</row>
    <row r="77" spans="1:36" x14ac:dyDescent="0.2">
      <c r="A77" s="3">
        <v>1.2999999999999994</v>
      </c>
      <c r="B77" s="3"/>
      <c r="C77" s="3">
        <f t="shared" si="2"/>
        <v>2.8035646972207551</v>
      </c>
      <c r="D77" s="1"/>
      <c r="E77" s="7"/>
      <c r="F77" s="7"/>
      <c r="G77" s="7"/>
      <c r="H77" s="7"/>
      <c r="I77" s="7"/>
      <c r="J77" s="7"/>
      <c r="K77" s="7"/>
      <c r="L77" s="7"/>
      <c r="M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</row>
    <row r="78" spans="1:36" x14ac:dyDescent="0.2">
      <c r="A78" s="3">
        <v>1.3249999999999993</v>
      </c>
      <c r="B78" s="3"/>
      <c r="C78" s="3">
        <f t="shared" si="2"/>
        <v>2.7926387903221053</v>
      </c>
      <c r="D78" s="1"/>
      <c r="E78" s="7"/>
      <c r="F78" s="7"/>
      <c r="G78" s="7"/>
      <c r="H78" s="7"/>
      <c r="I78" s="7"/>
      <c r="J78" s="7"/>
      <c r="K78" s="7"/>
      <c r="L78" s="7"/>
      <c r="M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</row>
    <row r="79" spans="1:36" x14ac:dyDescent="0.2">
      <c r="A79" s="3">
        <v>1.3499999999999992</v>
      </c>
      <c r="B79" s="3"/>
      <c r="C79" s="3">
        <f t="shared" si="2"/>
        <v>2.781959361939462</v>
      </c>
      <c r="D79" s="1"/>
      <c r="E79" s="7"/>
      <c r="F79" s="7"/>
      <c r="G79" s="7"/>
      <c r="H79" s="7"/>
      <c r="I79" s="7"/>
      <c r="J79" s="7"/>
      <c r="K79" s="7"/>
      <c r="L79" s="7"/>
      <c r="M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</row>
    <row r="80" spans="1:36" x14ac:dyDescent="0.2">
      <c r="A80" s="3">
        <v>1.3749999999999991</v>
      </c>
      <c r="B80" s="3"/>
      <c r="C80" s="3">
        <f t="shared" si="2"/>
        <v>2.7715191240300223</v>
      </c>
      <c r="D80" s="1"/>
      <c r="E80" s="7"/>
      <c r="F80" s="7"/>
      <c r="G80" s="7"/>
      <c r="H80" s="7"/>
      <c r="I80" s="7"/>
      <c r="J80" s="7"/>
      <c r="K80" s="7"/>
      <c r="L80" s="7"/>
      <c r="M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</row>
    <row r="81" spans="1:36" x14ac:dyDescent="0.2">
      <c r="A81" s="3">
        <v>1.399999999999999</v>
      </c>
      <c r="B81" s="3"/>
      <c r="C81" s="3">
        <f t="shared" si="2"/>
        <v>2.7613111098503031</v>
      </c>
      <c r="D81" s="1"/>
      <c r="E81" s="7"/>
      <c r="F81" s="7"/>
      <c r="G81" s="7"/>
      <c r="H81" s="7"/>
      <c r="I81" s="7"/>
      <c r="J81" s="7"/>
      <c r="K81" s="7"/>
      <c r="L81" s="7"/>
      <c r="M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</row>
    <row r="82" spans="1:36" x14ac:dyDescent="0.2">
      <c r="A82" s="3">
        <v>1.4249999999999989</v>
      </c>
      <c r="B82" s="3"/>
      <c r="C82" s="3">
        <f t="shared" si="2"/>
        <v>2.7513286529001491</v>
      </c>
      <c r="D82" s="1"/>
      <c r="E82" s="7"/>
      <c r="F82" s="7"/>
      <c r="G82" s="7"/>
      <c r="H82" s="7"/>
      <c r="I82" s="7"/>
      <c r="J82" s="7"/>
      <c r="K82" s="7"/>
      <c r="L82" s="7"/>
      <c r="M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</row>
    <row r="83" spans="1:36" x14ac:dyDescent="0.2">
      <c r="A83" s="3">
        <v>1.4499999999999988</v>
      </c>
      <c r="B83" s="3"/>
      <c r="C83" s="3">
        <f t="shared" si="2"/>
        <v>2.7415653676492231</v>
      </c>
      <c r="D83" s="1"/>
      <c r="E83" s="7"/>
      <c r="F83" s="7"/>
      <c r="G83" s="7"/>
      <c r="H83" s="7"/>
      <c r="I83" s="7"/>
      <c r="J83" s="7"/>
      <c r="K83" s="7"/>
      <c r="L83" s="7"/>
      <c r="M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</row>
    <row r="84" spans="1:36" x14ac:dyDescent="0.2">
      <c r="A84" s="3">
        <v>1.4749999999999988</v>
      </c>
      <c r="B84" s="3"/>
      <c r="C84" s="3">
        <f t="shared" si="2"/>
        <v>2.7320151318687582</v>
      </c>
      <c r="D84" s="1"/>
      <c r="E84" s="7"/>
      <c r="F84" s="7"/>
      <c r="G84" s="7"/>
      <c r="H84" s="7"/>
      <c r="I84" s="7"/>
      <c r="J84" s="7"/>
      <c r="K84" s="7"/>
      <c r="L84" s="7"/>
      <c r="M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</row>
    <row r="85" spans="1:36" x14ac:dyDescent="0.2">
      <c r="A85" s="3">
        <v>1.4999999999999987</v>
      </c>
      <c r="B85" s="3"/>
      <c r="C85" s="3">
        <f t="shared" si="2"/>
        <v>2.7226720704114808</v>
      </c>
      <c r="D85" s="1"/>
      <c r="E85" s="7"/>
      <c r="F85" s="7"/>
      <c r="G85" s="7"/>
      <c r="H85" s="7"/>
      <c r="I85" s="7"/>
      <c r="J85" s="7"/>
      <c r="K85" s="7"/>
      <c r="L85" s="7"/>
      <c r="M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</row>
    <row r="86" spans="1:36" x14ac:dyDescent="0.2">
      <c r="A86" s="3">
        <v>1.5249999999999986</v>
      </c>
      <c r="B86" s="3"/>
      <c r="C86" s="3">
        <f t="shared" si="2"/>
        <v>2.713530540300094</v>
      </c>
      <c r="D86" s="1"/>
      <c r="E86" s="7"/>
      <c r="F86" s="7"/>
      <c r="G86" s="7"/>
      <c r="H86" s="7"/>
      <c r="I86" s="7"/>
      <c r="J86" s="7"/>
      <c r="K86" s="7"/>
      <c r="L86" s="7"/>
      <c r="M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</row>
    <row r="87" spans="1:36" x14ac:dyDescent="0.2">
      <c r="A87" s="3">
        <v>1.5499999999999985</v>
      </c>
      <c r="B87" s="3"/>
      <c r="C87" s="3">
        <f t="shared" si="2"/>
        <v>2.7045851170000557</v>
      </c>
      <c r="D87" s="1"/>
      <c r="E87" s="7"/>
      <c r="F87" s="7"/>
      <c r="G87" s="7"/>
      <c r="H87" s="7"/>
      <c r="I87" s="7"/>
      <c r="J87" s="7"/>
      <c r="K87" s="7"/>
      <c r="L87" s="7"/>
      <c r="M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</row>
    <row r="88" spans="1:36" x14ac:dyDescent="0.2">
      <c r="A88" s="3">
        <v>1.5749999999999984</v>
      </c>
      <c r="B88" s="3"/>
      <c r="C88" s="3">
        <f t="shared" si="2"/>
        <v>2.6958305817658119</v>
      </c>
      <c r="D88" s="1"/>
      <c r="E88" s="7"/>
      <c r="F88" s="7"/>
      <c r="G88" s="7"/>
      <c r="H88" s="7"/>
      <c r="I88" s="7"/>
      <c r="J88" s="7"/>
      <c r="K88" s="7"/>
      <c r="L88" s="7"/>
      <c r="M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</row>
    <row r="89" spans="1:36" x14ac:dyDescent="0.2">
      <c r="A89" s="3">
        <v>1.5999999999999983</v>
      </c>
      <c r="B89" s="3"/>
      <c r="C89" s="3">
        <f t="shared" si="2"/>
        <v>2.6872619099614061</v>
      </c>
      <c r="D89" s="1"/>
      <c r="E89" s="7"/>
      <c r="F89" s="7"/>
      <c r="G89" s="7"/>
      <c r="H89" s="7"/>
      <c r="I89" s="7"/>
      <c r="J89" s="7"/>
      <c r="K89" s="7"/>
      <c r="L89" s="7"/>
      <c r="M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</row>
    <row r="90" spans="1:36" x14ac:dyDescent="0.2">
      <c r="A90" s="3">
        <v>1.6249999999999982</v>
      </c>
      <c r="B90" s="3"/>
      <c r="C90" s="3">
        <f t="shared" ref="C90:C125" si="3">LOG((10^$G$5-10^$G$2)*10^(-1*((A90/$G$3)^$G$4))+10^$G$2)</f>
        <v>2.6788742602668068</v>
      </c>
      <c r="D90" s="1"/>
      <c r="E90" s="7"/>
      <c r="F90" s="7"/>
      <c r="G90" s="7"/>
      <c r="H90" s="7"/>
      <c r="I90" s="7"/>
      <c r="J90" s="7"/>
      <c r="K90" s="7"/>
      <c r="L90" s="7"/>
      <c r="M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</row>
    <row r="91" spans="1:36" x14ac:dyDescent="0.2">
      <c r="A91" s="3">
        <v>1.6499999999999981</v>
      </c>
      <c r="B91" s="3"/>
      <c r="C91" s="3">
        <f t="shared" si="3"/>
        <v>2.6706629646904019</v>
      </c>
      <c r="D91" s="1"/>
      <c r="E91" s="7"/>
      <c r="F91" s="7"/>
      <c r="G91" s="7"/>
      <c r="H91" s="7"/>
      <c r="I91" s="7"/>
      <c r="J91" s="7"/>
      <c r="K91" s="7"/>
      <c r="L91" s="7"/>
      <c r="M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</row>
    <row r="92" spans="1:36" x14ac:dyDescent="0.2">
      <c r="A92" s="3">
        <v>1.674999999999998</v>
      </c>
      <c r="B92" s="3"/>
      <c r="C92" s="3">
        <f t="shared" si="3"/>
        <v>2.6626235193162451</v>
      </c>
      <c r="D92" s="1"/>
      <c r="E92" s="7"/>
      <c r="F92" s="7"/>
      <c r="G92" s="7"/>
      <c r="H92" s="7"/>
      <c r="I92" s="7"/>
      <c r="J92" s="7"/>
      <c r="K92" s="7"/>
      <c r="L92" s="7"/>
      <c r="M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</row>
    <row r="93" spans="1:36" x14ac:dyDescent="0.2">
      <c r="A93" s="3">
        <v>1.699999999999998</v>
      </c>
      <c r="B93" s="3"/>
      <c r="C93" s="3">
        <f t="shared" si="3"/>
        <v>2.6547515757217752</v>
      </c>
      <c r="D93" s="1"/>
      <c r="E93" s="7"/>
      <c r="F93" s="7"/>
      <c r="G93" s="7"/>
      <c r="H93" s="7"/>
      <c r="I93" s="7"/>
      <c r="J93" s="7"/>
      <c r="K93" s="7"/>
      <c r="L93" s="7"/>
      <c r="M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</row>
    <row r="94" spans="1:36" x14ac:dyDescent="0.2">
      <c r="A94" s="3">
        <v>1.7249999999999979</v>
      </c>
      <c r="B94" s="3"/>
      <c r="C94" s="3">
        <f t="shared" si="3"/>
        <v>2.647042933008092</v>
      </c>
      <c r="D94" s="1"/>
      <c r="E94" s="7"/>
      <c r="F94" s="7"/>
      <c r="G94" s="7"/>
      <c r="H94" s="7"/>
      <c r="I94" s="7"/>
      <c r="J94" s="7"/>
      <c r="K94" s="7"/>
      <c r="L94" s="7"/>
      <c r="M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</row>
    <row r="95" spans="1:36" x14ac:dyDescent="0.2">
      <c r="A95" s="3">
        <v>1.7499999999999978</v>
      </c>
      <c r="B95" s="3"/>
      <c r="C95" s="3">
        <f t="shared" si="3"/>
        <v>2.6394935303905425</v>
      </c>
      <c r="D95" s="1"/>
      <c r="E95" s="7"/>
      <c r="F95" s="7"/>
      <c r="G95" s="7"/>
      <c r="H95" s="7"/>
      <c r="I95" s="7"/>
      <c r="J95" s="7"/>
      <c r="K95" s="7"/>
      <c r="L95" s="7"/>
      <c r="M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</row>
    <row r="96" spans="1:36" x14ac:dyDescent="0.2">
      <c r="A96" s="3">
        <v>1.7749999999999977</v>
      </c>
      <c r="B96" s="3"/>
      <c r="C96" s="3">
        <f t="shared" si="3"/>
        <v>2.6320994403023898</v>
      </c>
      <c r="D96" s="1"/>
      <c r="E96" s="7"/>
      <c r="F96" s="7"/>
      <c r="G96" s="7"/>
      <c r="H96" s="7"/>
      <c r="I96" s="7"/>
      <c r="J96" s="7"/>
      <c r="K96" s="7"/>
      <c r="L96" s="7"/>
      <c r="M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</row>
    <row r="97" spans="1:36" x14ac:dyDescent="0.2">
      <c r="A97" s="3">
        <v>1.7999999999999976</v>
      </c>
      <c r="B97" s="3"/>
      <c r="C97" s="3">
        <f t="shared" si="3"/>
        <v>2.6248568619688331</v>
      </c>
      <c r="D97" s="1"/>
      <c r="E97" s="7"/>
      <c r="F97" s="7"/>
      <c r="G97" s="7"/>
      <c r="H97" s="7"/>
      <c r="I97" s="7"/>
      <c r="J97" s="7"/>
      <c r="K97" s="7"/>
      <c r="L97" s="7"/>
      <c r="M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</row>
    <row r="98" spans="1:36" x14ac:dyDescent="0.2">
      <c r="A98" s="3">
        <v>1.8249999999999975</v>
      </c>
      <c r="B98" s="3"/>
      <c r="C98" s="3">
        <f t="shared" si="3"/>
        <v>2.6177621154126687</v>
      </c>
      <c r="D98" s="1"/>
      <c r="E98" s="7"/>
      <c r="F98" s="7"/>
      <c r="G98" s="7"/>
      <c r="H98" s="7"/>
      <c r="I98" s="7"/>
      <c r="J98" s="7"/>
      <c r="K98" s="7"/>
      <c r="L98" s="7"/>
      <c r="M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</row>
    <row r="99" spans="1:36" x14ac:dyDescent="0.2">
      <c r="A99" s="3">
        <v>1.8499999999999974</v>
      </c>
      <c r="B99" s="3"/>
      <c r="C99" s="3">
        <f t="shared" si="3"/>
        <v>2.6108116358564639</v>
      </c>
      <c r="D99" s="1"/>
      <c r="E99" s="7"/>
      <c r="F99" s="7"/>
      <c r="G99" s="7"/>
      <c r="H99" s="7"/>
      <c r="I99" s="7"/>
      <c r="J99" s="7"/>
      <c r="K99" s="7"/>
      <c r="L99" s="7"/>
      <c r="M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</row>
    <row r="100" spans="1:36" x14ac:dyDescent="0.2">
      <c r="A100" s="3">
        <v>1.8749999999999973</v>
      </c>
      <c r="B100" s="3"/>
      <c r="C100" s="3">
        <f t="shared" si="3"/>
        <v>2.6040019684893467</v>
      </c>
      <c r="D100" s="1"/>
      <c r="E100" s="7"/>
      <c r="F100" s="7"/>
      <c r="G100" s="7"/>
      <c r="H100" s="7"/>
      <c r="I100" s="7"/>
      <c r="J100" s="7"/>
      <c r="K100" s="7"/>
      <c r="L100" s="7"/>
      <c r="M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</row>
    <row r="101" spans="1:36" x14ac:dyDescent="0.2">
      <c r="A101" s="3">
        <v>1.8999999999999972</v>
      </c>
      <c r="B101" s="3"/>
      <c r="C101" s="3">
        <f t="shared" si="3"/>
        <v>2.5973297635694066</v>
      </c>
      <c r="D101" s="1"/>
      <c r="E101" s="7"/>
      <c r="F101" s="7"/>
      <c r="G101" s="7"/>
      <c r="H101" s="7"/>
      <c r="I101" s="7"/>
      <c r="J101" s="7"/>
      <c r="K101" s="7"/>
      <c r="L101" s="7"/>
      <c r="M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</row>
    <row r="102" spans="1:36" x14ac:dyDescent="0.2">
      <c r="A102" s="3">
        <v>1.9249999999999972</v>
      </c>
      <c r="B102" s="3"/>
      <c r="C102" s="3">
        <f t="shared" si="3"/>
        <v>2.590791771835296</v>
      </c>
      <c r="D102" s="1"/>
      <c r="E102" s="7"/>
      <c r="F102" s="7"/>
      <c r="G102" s="7"/>
      <c r="H102" s="7"/>
      <c r="I102" s="7"/>
      <c r="J102" s="7"/>
      <c r="K102" s="7"/>
      <c r="L102" s="7"/>
      <c r="M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</row>
    <row r="103" spans="1:36" x14ac:dyDescent="0.2">
      <c r="A103" s="3">
        <v>1.9499999999999971</v>
      </c>
      <c r="B103" s="3"/>
      <c r="C103" s="3">
        <f t="shared" si="3"/>
        <v>2.5843848402029694</v>
      </c>
      <c r="D103" s="1"/>
      <c r="E103" s="7"/>
      <c r="F103" s="7"/>
      <c r="G103" s="7"/>
      <c r="H103" s="7"/>
      <c r="I103" s="7"/>
      <c r="J103" s="7"/>
      <c r="K103" s="7"/>
      <c r="L103" s="7"/>
      <c r="M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</row>
    <row r="104" spans="1:36" x14ac:dyDescent="0.2">
      <c r="A104" s="3">
        <v>1.974999999999997</v>
      </c>
      <c r="B104" s="3"/>
      <c r="C104" s="3">
        <f t="shared" si="3"/>
        <v>2.578105907725615</v>
      </c>
      <c r="D104" s="1"/>
      <c r="E104" s="7"/>
      <c r="F104" s="7"/>
      <c r="G104" s="7"/>
      <c r="H104" s="7"/>
      <c r="I104" s="7"/>
      <c r="J104" s="7"/>
      <c r="K104" s="7"/>
      <c r="L104" s="7"/>
      <c r="M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</row>
    <row r="105" spans="1:36" x14ac:dyDescent="0.2">
      <c r="A105" s="3">
        <v>1.9999999999999969</v>
      </c>
      <c r="B105" s="3"/>
      <c r="C105" s="3">
        <f t="shared" si="3"/>
        <v>2.5719520017967241</v>
      </c>
      <c r="D105" s="1"/>
      <c r="E105" s="7"/>
      <c r="F105" s="7"/>
      <c r="G105" s="7"/>
      <c r="H105" s="7"/>
      <c r="I105" s="7"/>
      <c r="J105" s="7"/>
      <c r="K105" s="7"/>
      <c r="L105" s="7"/>
      <c r="M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</row>
    <row r="106" spans="1:36" x14ac:dyDescent="0.2">
      <c r="A106" s="3">
        <v>2.0249999999999968</v>
      </c>
      <c r="B106" s="3"/>
      <c r="C106" s="3">
        <f t="shared" si="3"/>
        <v>2.5659202345779906</v>
      </c>
      <c r="D106" s="1"/>
      <c r="E106" s="7"/>
      <c r="F106" s="7"/>
      <c r="G106" s="7"/>
      <c r="H106" s="7"/>
      <c r="I106" s="7"/>
      <c r="J106" s="7"/>
      <c r="K106" s="7"/>
      <c r="L106" s="7"/>
      <c r="M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</row>
    <row r="107" spans="1:36" x14ac:dyDescent="0.2">
      <c r="A107" s="3">
        <v>2.0499999999999967</v>
      </c>
      <c r="B107" s="3"/>
      <c r="C107" s="3">
        <f t="shared" si="3"/>
        <v>2.5600077996352679</v>
      </c>
      <c r="D107" s="1"/>
      <c r="E107" s="7"/>
      <c r="F107" s="7"/>
      <c r="G107" s="7"/>
      <c r="H107" s="7"/>
      <c r="I107" s="7"/>
      <c r="J107" s="7"/>
      <c r="K107" s="7"/>
      <c r="L107" s="7"/>
      <c r="M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</row>
    <row r="108" spans="1:36" x14ac:dyDescent="0.2">
      <c r="A108" s="3">
        <v>2.0749999999999966</v>
      </c>
      <c r="B108" s="3"/>
      <c r="C108" s="3">
        <f t="shared" si="3"/>
        <v>2.5542119687672531</v>
      </c>
      <c r="D108" s="1"/>
      <c r="E108" s="7"/>
      <c r="F108" s="7"/>
      <c r="G108" s="7"/>
      <c r="H108" s="7"/>
      <c r="I108" s="7"/>
      <c r="J108" s="7"/>
      <c r="K108" s="7"/>
      <c r="L108" s="7"/>
      <c r="M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</row>
    <row r="109" spans="1:36" x14ac:dyDescent="0.2">
      <c r="A109" s="3">
        <v>2.0999999999999965</v>
      </c>
      <c r="B109" s="3"/>
      <c r="C109" s="3">
        <f t="shared" si="3"/>
        <v>2.548530089012822</v>
      </c>
      <c r="D109" s="1"/>
      <c r="E109" s="7"/>
      <c r="F109" s="7"/>
      <c r="G109" s="7"/>
      <c r="H109" s="7"/>
      <c r="I109" s="7"/>
      <c r="J109" s="7"/>
      <c r="K109" s="7"/>
      <c r="L109" s="7"/>
      <c r="M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</row>
    <row r="110" spans="1:36" x14ac:dyDescent="0.2">
      <c r="A110" s="3">
        <v>2.1249999999999964</v>
      </c>
      <c r="B110" s="3"/>
      <c r="C110" s="3">
        <f t="shared" si="3"/>
        <v>2.542959579824128</v>
      </c>
      <c r="D110" s="1"/>
      <c r="E110" s="7"/>
      <c r="F110" s="7"/>
      <c r="G110" s="7"/>
      <c r="H110" s="7"/>
      <c r="I110" s="7"/>
      <c r="J110" s="7"/>
      <c r="K110" s="7"/>
      <c r="L110" s="7"/>
      <c r="M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</row>
    <row r="111" spans="1:36" x14ac:dyDescent="0.2">
      <c r="A111" s="3">
        <v>2.1499999999999964</v>
      </c>
      <c r="B111" s="3"/>
      <c r="C111" s="3">
        <f t="shared" si="3"/>
        <v>2.5374979303936236</v>
      </c>
      <c r="D111" s="1"/>
      <c r="E111" s="7"/>
      <c r="F111" s="7"/>
      <c r="G111" s="7"/>
      <c r="H111" s="7"/>
      <c r="I111" s="7"/>
      <c r="J111" s="7"/>
      <c r="K111" s="7"/>
      <c r="L111" s="7"/>
      <c r="M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</row>
    <row r="112" spans="1:36" x14ac:dyDescent="0.2">
      <c r="A112" s="3">
        <v>2.1749999999999963</v>
      </c>
      <c r="B112" s="3"/>
      <c r="C112" s="3">
        <f t="shared" si="3"/>
        <v>2.5321426971241299</v>
      </c>
      <c r="D112" s="1"/>
      <c r="E112" s="7"/>
      <c r="F112" s="7"/>
      <c r="G112" s="7"/>
      <c r="H112" s="7"/>
      <c r="I112" s="7"/>
      <c r="J112" s="7"/>
      <c r="K112" s="7"/>
      <c r="L112" s="7"/>
      <c r="M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</row>
    <row r="113" spans="1:36" x14ac:dyDescent="0.2">
      <c r="A113" s="3">
        <v>2.1999999999999962</v>
      </c>
      <c r="B113" s="3"/>
      <c r="C113" s="3">
        <f t="shared" si="3"/>
        <v>2.5268915012319648</v>
      </c>
      <c r="D113" s="1"/>
      <c r="E113" s="7"/>
      <c r="F113" s="7"/>
      <c r="G113" s="7"/>
      <c r="H113" s="7"/>
      <c r="I113" s="7"/>
      <c r="J113" s="7"/>
      <c r="K113" s="7"/>
      <c r="L113" s="7"/>
      <c r="M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</row>
    <row r="114" spans="1:36" x14ac:dyDescent="0.2">
      <c r="A114" s="3">
        <v>2.2249999999999961</v>
      </c>
      <c r="B114" s="3"/>
      <c r="C114" s="3">
        <f t="shared" si="3"/>
        <v>2.5217420264739294</v>
      </c>
      <c r="D114" s="1"/>
      <c r="E114" s="7"/>
      <c r="F114" s="7"/>
      <c r="G114" s="7"/>
      <c r="H114" s="7"/>
      <c r="I114" s="7"/>
      <c r="J114" s="7"/>
      <c r="K114" s="7"/>
      <c r="L114" s="7"/>
      <c r="M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</row>
    <row r="115" spans="1:36" x14ac:dyDescent="0.2">
      <c r="A115" s="3">
        <v>2.249999999999996</v>
      </c>
      <c r="B115" s="3"/>
      <c r="C115" s="3">
        <f t="shared" si="3"/>
        <v>2.5166920169896891</v>
      </c>
      <c r="D115" s="1"/>
      <c r="E115" s="7"/>
      <c r="F115" s="7"/>
      <c r="G115" s="7"/>
      <c r="H115" s="7"/>
      <c r="I115" s="7"/>
      <c r="J115" s="7"/>
      <c r="K115" s="7"/>
      <c r="L115" s="7"/>
      <c r="M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</row>
    <row r="116" spans="1:36" x14ac:dyDescent="0.2">
      <c r="A116" s="3">
        <v>2.2749999999999959</v>
      </c>
      <c r="B116" s="3"/>
      <c r="C116" s="3">
        <f t="shared" si="3"/>
        <v>2.5117392752517653</v>
      </c>
      <c r="D116" s="1"/>
      <c r="E116" s="7"/>
      <c r="F116" s="7"/>
      <c r="G116" s="7"/>
      <c r="H116" s="7"/>
      <c r="I116" s="7"/>
      <c r="J116" s="7"/>
      <c r="K116" s="7"/>
      <c r="L116" s="7"/>
      <c r="M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</row>
    <row r="117" spans="1:36" x14ac:dyDescent="0.2">
      <c r="A117" s="3">
        <v>2.2999999999999958</v>
      </c>
      <c r="B117" s="3"/>
      <c r="C117" s="3">
        <f t="shared" si="3"/>
        <v>2.5068816601159303</v>
      </c>
      <c r="D117" s="1"/>
      <c r="E117" s="7"/>
      <c r="F117" s="7"/>
      <c r="G117" s="7"/>
      <c r="H117" s="7"/>
      <c r="I117" s="7"/>
      <c r="J117" s="7"/>
      <c r="K117" s="7"/>
      <c r="L117" s="7"/>
      <c r="M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</row>
    <row r="118" spans="1:36" x14ac:dyDescent="0.2">
      <c r="A118" s="3">
        <v>2.3249999999999957</v>
      </c>
      <c r="B118" s="3"/>
      <c r="C118" s="3">
        <f t="shared" si="3"/>
        <v>2.5021170849653984</v>
      </c>
      <c r="D118" s="1"/>
      <c r="E118" s="7"/>
      <c r="F118" s="7"/>
      <c r="G118" s="7"/>
      <c r="H118" s="7"/>
      <c r="I118" s="7"/>
      <c r="J118" s="7"/>
      <c r="K118" s="7"/>
      <c r="L118" s="7"/>
      <c r="M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</row>
    <row r="119" spans="1:36" x14ac:dyDescent="0.2">
      <c r="A119" s="3">
        <v>2.3499999999999956</v>
      </c>
      <c r="B119" s="3"/>
      <c r="C119" s="3">
        <f t="shared" si="3"/>
        <v>2.4974435159426882</v>
      </c>
      <c r="D119" s="1"/>
      <c r="E119" s="7"/>
      <c r="F119" s="7"/>
      <c r="G119" s="7"/>
      <c r="H119" s="7"/>
      <c r="I119" s="7"/>
      <c r="J119" s="7"/>
      <c r="K119" s="7"/>
      <c r="L119" s="7"/>
      <c r="M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</row>
    <row r="120" spans="1:36" x14ac:dyDescent="0.2">
      <c r="A120" s="3">
        <v>2.3749999999999956</v>
      </c>
      <c r="B120" s="3"/>
      <c r="C120" s="3">
        <f t="shared" si="3"/>
        <v>2.4928589702634976</v>
      </c>
      <c r="D120" s="1"/>
      <c r="E120" s="7"/>
      <c r="F120" s="7"/>
      <c r="G120" s="7"/>
      <c r="H120" s="7"/>
      <c r="I120" s="7"/>
      <c r="J120" s="7"/>
      <c r="K120" s="7"/>
      <c r="L120" s="7"/>
      <c r="M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</row>
    <row r="121" spans="1:36" x14ac:dyDescent="0.2">
      <c r="A121" s="3">
        <v>2.3999999999999955</v>
      </c>
      <c r="B121" s="3"/>
      <c r="C121" s="3">
        <f t="shared" si="3"/>
        <v>2.4883615146073987</v>
      </c>
      <c r="D121" s="1"/>
      <c r="E121" s="7"/>
      <c r="F121" s="7"/>
      <c r="G121" s="7"/>
      <c r="H121" s="7"/>
      <c r="I121" s="7"/>
      <c r="J121" s="7"/>
      <c r="K121" s="7"/>
      <c r="L121" s="7"/>
      <c r="M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</row>
    <row r="122" spans="1:36" x14ac:dyDescent="0.2">
      <c r="A122" s="3">
        <v>2.4249999999999954</v>
      </c>
      <c r="B122" s="3"/>
      <c r="C122" s="3">
        <f t="shared" si="3"/>
        <v>2.483949263580485</v>
      </c>
      <c r="D122" s="1"/>
      <c r="E122" s="7"/>
      <c r="F122" s="7"/>
      <c r="G122" s="7"/>
      <c r="H122" s="7"/>
      <c r="I122" s="7"/>
      <c r="J122" s="7"/>
      <c r="K122" s="7"/>
      <c r="L122" s="7"/>
      <c r="M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</row>
    <row r="123" spans="1:36" x14ac:dyDescent="0.2">
      <c r="A123" s="3">
        <v>2.4499999999999953</v>
      </c>
      <c r="B123" s="3"/>
      <c r="C123" s="3">
        <f t="shared" si="3"/>
        <v>2.4796203782455541</v>
      </c>
      <c r="D123" s="1"/>
      <c r="E123" s="7"/>
      <c r="F123" s="7"/>
      <c r="G123" s="7"/>
      <c r="H123" s="7"/>
      <c r="I123" s="7"/>
      <c r="J123" s="7"/>
      <c r="K123" s="7"/>
      <c r="L123" s="7"/>
      <c r="M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</row>
    <row r="124" spans="1:36" x14ac:dyDescent="0.2">
      <c r="A124" s="3">
        <v>2.4749999999999952</v>
      </c>
      <c r="B124" s="3"/>
      <c r="C124" s="3">
        <f t="shared" si="3"/>
        <v>2.4753730647156544</v>
      </c>
      <c r="D124" s="1"/>
      <c r="E124" s="7"/>
      <c r="F124" s="7"/>
      <c r="G124" s="7"/>
      <c r="H124" s="7"/>
      <c r="I124" s="7"/>
      <c r="J124" s="7"/>
      <c r="K124" s="7"/>
      <c r="L124" s="7"/>
      <c r="M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</row>
    <row r="125" spans="1:36" x14ac:dyDescent="0.2">
      <c r="A125" s="3">
        <v>2.4999999999999951</v>
      </c>
      <c r="B125" s="3"/>
      <c r="C125" s="3">
        <f t="shared" si="3"/>
        <v>2.4712055728071838</v>
      </c>
      <c r="D125" s="1"/>
      <c r="E125" s="7"/>
      <c r="F125" s="7"/>
      <c r="G125" s="7"/>
      <c r="H125" s="7"/>
      <c r="I125" s="7"/>
      <c r="J125" s="7"/>
      <c r="K125" s="7"/>
      <c r="L125" s="7"/>
      <c r="M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</row>
    <row r="126" spans="1:36" x14ac:dyDescent="0.2">
      <c r="A126" s="3"/>
      <c r="B126" s="3"/>
      <c r="C126" s="3"/>
    </row>
    <row r="127" spans="1:36" x14ac:dyDescent="0.2">
      <c r="A127" s="3"/>
      <c r="B127" s="3"/>
      <c r="C127" s="3"/>
    </row>
    <row r="128" spans="1:36" x14ac:dyDescent="0.2">
      <c r="A128" s="3"/>
      <c r="B128" s="3"/>
      <c r="C128" s="3"/>
    </row>
    <row r="129" spans="1:3" x14ac:dyDescent="0.2">
      <c r="A129" s="3"/>
      <c r="B129" s="3"/>
      <c r="C129" s="3"/>
    </row>
    <row r="130" spans="1:3" x14ac:dyDescent="0.2">
      <c r="A130" s="3"/>
      <c r="B130" s="3"/>
      <c r="C130" s="3"/>
    </row>
    <row r="131" spans="1:3" x14ac:dyDescent="0.2">
      <c r="A131" s="3"/>
      <c r="B131" s="3"/>
      <c r="C131" s="3"/>
    </row>
    <row r="132" spans="1:3" x14ac:dyDescent="0.2">
      <c r="A132" s="3"/>
      <c r="B132" s="3"/>
      <c r="C132" s="3"/>
    </row>
    <row r="133" spans="1:3" x14ac:dyDescent="0.2">
      <c r="A133" s="3"/>
      <c r="B133" s="3"/>
      <c r="C133" s="3"/>
    </row>
    <row r="134" spans="1:3" x14ac:dyDescent="0.2">
      <c r="A134" s="3"/>
      <c r="B134" s="3"/>
      <c r="C134" s="3"/>
    </row>
    <row r="135" spans="1:3" x14ac:dyDescent="0.2">
      <c r="A135" s="3"/>
      <c r="B135" s="3"/>
      <c r="C135" s="3"/>
    </row>
    <row r="136" spans="1:3" x14ac:dyDescent="0.2">
      <c r="A136" s="3"/>
      <c r="B136" s="3"/>
      <c r="C136" s="3"/>
    </row>
    <row r="137" spans="1:3" x14ac:dyDescent="0.2">
      <c r="A137" s="3"/>
      <c r="B137" s="3"/>
      <c r="C137" s="3"/>
    </row>
    <row r="138" spans="1:3" x14ac:dyDescent="0.2">
      <c r="A138" s="3"/>
      <c r="B138" s="3"/>
      <c r="C138" s="3"/>
    </row>
    <row r="139" spans="1:3" x14ac:dyDescent="0.2">
      <c r="A139" s="3"/>
      <c r="B139" s="3"/>
      <c r="C139" s="3"/>
    </row>
    <row r="140" spans="1:3" x14ac:dyDescent="0.2">
      <c r="A140" s="3"/>
      <c r="B140" s="3"/>
      <c r="C140" s="3"/>
    </row>
    <row r="141" spans="1:3" x14ac:dyDescent="0.2">
      <c r="A141" s="3"/>
      <c r="B141" s="3"/>
      <c r="C141" s="3"/>
    </row>
    <row r="142" spans="1:3" x14ac:dyDescent="0.2">
      <c r="A142" s="3"/>
      <c r="B142" s="3"/>
      <c r="C142" s="3"/>
    </row>
    <row r="143" spans="1:3" x14ac:dyDescent="0.2">
      <c r="A143" s="3"/>
      <c r="B143" s="3"/>
      <c r="C143" s="3"/>
    </row>
    <row r="144" spans="1:3" x14ac:dyDescent="0.2">
      <c r="A144" s="3"/>
      <c r="B144" s="3"/>
      <c r="C144" s="3"/>
    </row>
    <row r="145" spans="1:3" x14ac:dyDescent="0.2">
      <c r="A145" s="3"/>
      <c r="B145" s="3"/>
      <c r="C145" s="3"/>
    </row>
    <row r="146" spans="1:3" x14ac:dyDescent="0.2">
      <c r="A146" s="3"/>
      <c r="B146" s="3"/>
      <c r="C146" s="3"/>
    </row>
    <row r="147" spans="1:3" x14ac:dyDescent="0.2">
      <c r="A147" s="3"/>
      <c r="B147" s="3"/>
      <c r="C147" s="3"/>
    </row>
    <row r="148" spans="1:3" x14ac:dyDescent="0.2">
      <c r="A148" s="3"/>
      <c r="B148" s="3"/>
      <c r="C148" s="3"/>
    </row>
    <row r="149" spans="1:3" x14ac:dyDescent="0.2">
      <c r="A149" s="3"/>
      <c r="B149" s="3"/>
      <c r="C149" s="3"/>
    </row>
    <row r="150" spans="1:3" x14ac:dyDescent="0.2">
      <c r="A150" s="3"/>
      <c r="B150" s="3"/>
      <c r="C150" s="3"/>
    </row>
    <row r="151" spans="1:3" x14ac:dyDescent="0.2">
      <c r="A151" s="3"/>
      <c r="B151" s="3"/>
      <c r="C151" s="3"/>
    </row>
    <row r="152" spans="1:3" x14ac:dyDescent="0.2">
      <c r="A152" s="3"/>
      <c r="B152" s="3"/>
      <c r="C152" s="3"/>
    </row>
    <row r="153" spans="1:3" x14ac:dyDescent="0.2">
      <c r="A153" s="3"/>
      <c r="B153" s="3"/>
      <c r="C153" s="3"/>
    </row>
    <row r="154" spans="1:3" x14ac:dyDescent="0.2">
      <c r="A154" s="3"/>
      <c r="B154" s="3"/>
      <c r="C154" s="3"/>
    </row>
    <row r="155" spans="1:3" x14ac:dyDescent="0.2">
      <c r="A155" s="3"/>
      <c r="B155" s="3"/>
      <c r="C155" s="3"/>
    </row>
    <row r="156" spans="1:3" x14ac:dyDescent="0.2">
      <c r="A156" s="3"/>
      <c r="B156" s="3"/>
      <c r="C156" s="3"/>
    </row>
    <row r="157" spans="1:3" x14ac:dyDescent="0.2">
      <c r="A157" s="3"/>
      <c r="B157" s="3"/>
      <c r="C157" s="3"/>
    </row>
    <row r="158" spans="1:3" x14ac:dyDescent="0.2">
      <c r="A158" s="3"/>
      <c r="B158" s="3"/>
      <c r="C158" s="3"/>
    </row>
    <row r="159" spans="1:3" x14ac:dyDescent="0.2">
      <c r="A159" s="3"/>
      <c r="B159" s="3"/>
      <c r="C159" s="3"/>
    </row>
    <row r="160" spans="1:3" x14ac:dyDescent="0.2">
      <c r="A160" s="3"/>
      <c r="B160" s="3"/>
      <c r="C160" s="3"/>
    </row>
    <row r="161" spans="1:3" x14ac:dyDescent="0.2">
      <c r="A161" s="3"/>
      <c r="B161" s="3"/>
      <c r="C161" s="3"/>
    </row>
    <row r="162" spans="1:3" x14ac:dyDescent="0.2">
      <c r="A162" s="3"/>
      <c r="B162" s="3"/>
      <c r="C162" s="3"/>
    </row>
    <row r="163" spans="1:3" x14ac:dyDescent="0.2">
      <c r="A163" s="3"/>
      <c r="B163" s="3"/>
      <c r="C163" s="3"/>
    </row>
    <row r="164" spans="1:3" x14ac:dyDescent="0.2">
      <c r="A164" s="3"/>
      <c r="B164" s="3"/>
      <c r="C164" s="3"/>
    </row>
    <row r="165" spans="1:3" x14ac:dyDescent="0.2">
      <c r="A165" s="3"/>
      <c r="B165" s="3"/>
      <c r="C165" s="3"/>
    </row>
    <row r="166" spans="1:3" x14ac:dyDescent="0.2">
      <c r="A166" s="3"/>
      <c r="B166" s="3"/>
      <c r="C166" s="3"/>
    </row>
    <row r="167" spans="1:3" x14ac:dyDescent="0.2">
      <c r="A167" s="3"/>
      <c r="B167" s="3"/>
      <c r="C167" s="3"/>
    </row>
    <row r="168" spans="1:3" x14ac:dyDescent="0.2">
      <c r="A168" s="3"/>
      <c r="B168" s="3"/>
      <c r="C168" s="3"/>
    </row>
    <row r="169" spans="1:3" x14ac:dyDescent="0.2">
      <c r="A169" s="3"/>
      <c r="B169" s="3"/>
      <c r="C169" s="3"/>
    </row>
    <row r="170" spans="1:3" x14ac:dyDescent="0.2">
      <c r="A170" s="3"/>
      <c r="B170" s="3"/>
      <c r="C170" s="3"/>
    </row>
    <row r="171" spans="1:3" x14ac:dyDescent="0.2">
      <c r="A171" s="3"/>
      <c r="B171" s="3"/>
      <c r="C171" s="3"/>
    </row>
    <row r="172" spans="1:3" x14ac:dyDescent="0.2">
      <c r="A172" s="3"/>
      <c r="B172" s="3"/>
      <c r="C172" s="3"/>
    </row>
    <row r="173" spans="1:3" x14ac:dyDescent="0.2">
      <c r="A173" s="3"/>
      <c r="B173" s="3"/>
      <c r="C173" s="3"/>
    </row>
    <row r="174" spans="1:3" x14ac:dyDescent="0.2">
      <c r="A174" s="3"/>
      <c r="B174" s="3"/>
      <c r="C174" s="3"/>
    </row>
    <row r="175" spans="1:3" x14ac:dyDescent="0.2">
      <c r="A175" s="3"/>
      <c r="B175" s="3"/>
      <c r="C175" s="3"/>
    </row>
    <row r="176" spans="1:3" x14ac:dyDescent="0.2">
      <c r="A176" s="3"/>
      <c r="B176" s="3"/>
      <c r="C176" s="3"/>
    </row>
    <row r="177" spans="1:3" x14ac:dyDescent="0.2">
      <c r="A177" s="3"/>
      <c r="B177" s="3"/>
      <c r="C177" s="3"/>
    </row>
    <row r="178" spans="1:3" x14ac:dyDescent="0.2">
      <c r="A178" s="3"/>
      <c r="B178" s="3"/>
      <c r="C178" s="3"/>
    </row>
    <row r="179" spans="1:3" x14ac:dyDescent="0.2">
      <c r="A179" s="3"/>
      <c r="B179" s="3"/>
      <c r="C179" s="3"/>
    </row>
    <row r="180" spans="1:3" x14ac:dyDescent="0.2">
      <c r="A180" s="3"/>
      <c r="B180" s="3"/>
      <c r="C180" s="3"/>
    </row>
    <row r="181" spans="1:3" x14ac:dyDescent="0.2">
      <c r="A181" s="3"/>
      <c r="B181" s="3"/>
      <c r="C181" s="3"/>
    </row>
    <row r="182" spans="1:3" x14ac:dyDescent="0.2">
      <c r="A182" s="3"/>
      <c r="B182" s="3"/>
      <c r="C182" s="3"/>
    </row>
    <row r="183" spans="1:3" x14ac:dyDescent="0.2">
      <c r="A183" s="3"/>
      <c r="B183" s="3"/>
      <c r="C183" s="3"/>
    </row>
    <row r="184" spans="1:3" x14ac:dyDescent="0.2">
      <c r="A184" s="3"/>
      <c r="B184" s="3"/>
      <c r="C184" s="3"/>
    </row>
    <row r="185" spans="1:3" x14ac:dyDescent="0.2">
      <c r="A185" s="3"/>
      <c r="B185" s="3"/>
      <c r="C185" s="3"/>
    </row>
    <row r="186" spans="1:3" x14ac:dyDescent="0.2">
      <c r="A186" s="3"/>
      <c r="B186" s="3"/>
      <c r="C186" s="3"/>
    </row>
    <row r="187" spans="1:3" x14ac:dyDescent="0.2">
      <c r="A187" s="3"/>
      <c r="B187" s="3"/>
      <c r="C187" s="3"/>
    </row>
    <row r="188" spans="1:3" x14ac:dyDescent="0.2">
      <c r="A188" s="3"/>
      <c r="B188" s="3"/>
      <c r="C188" s="3"/>
    </row>
    <row r="189" spans="1:3" x14ac:dyDescent="0.2">
      <c r="A189" s="3"/>
      <c r="B189" s="3"/>
      <c r="C189" s="3"/>
    </row>
    <row r="190" spans="1:3" x14ac:dyDescent="0.2">
      <c r="A190" s="3"/>
      <c r="B190" s="3"/>
      <c r="C190" s="3"/>
    </row>
    <row r="191" spans="1:3" x14ac:dyDescent="0.2">
      <c r="A191" s="3"/>
      <c r="B191" s="3"/>
      <c r="C191" s="3"/>
    </row>
    <row r="192" spans="1:3" x14ac:dyDescent="0.2">
      <c r="A192" s="3"/>
      <c r="B192" s="3"/>
      <c r="C192" s="3"/>
    </row>
    <row r="193" spans="1:3" x14ac:dyDescent="0.2">
      <c r="A193" s="3"/>
      <c r="B193" s="3"/>
      <c r="C193" s="3"/>
    </row>
    <row r="194" spans="1:3" x14ac:dyDescent="0.2">
      <c r="A194" s="3"/>
      <c r="B194" s="3"/>
      <c r="C194" s="3"/>
    </row>
    <row r="195" spans="1:3" x14ac:dyDescent="0.2">
      <c r="A195" s="3"/>
      <c r="B195" s="3"/>
      <c r="C195" s="3"/>
    </row>
    <row r="196" spans="1:3" x14ac:dyDescent="0.2">
      <c r="A196" s="3"/>
      <c r="B196" s="3"/>
      <c r="C196" s="3"/>
    </row>
    <row r="197" spans="1:3" x14ac:dyDescent="0.2">
      <c r="A197" s="3"/>
      <c r="B197" s="3"/>
      <c r="C197" s="3"/>
    </row>
    <row r="198" spans="1:3" x14ac:dyDescent="0.2">
      <c r="A198" s="3"/>
      <c r="B198" s="3"/>
      <c r="C198" s="3"/>
    </row>
    <row r="199" spans="1:3" x14ac:dyDescent="0.2">
      <c r="A199" s="3"/>
      <c r="B199" s="3"/>
      <c r="C199" s="3"/>
    </row>
    <row r="200" spans="1:3" x14ac:dyDescent="0.2">
      <c r="A200" s="3"/>
      <c r="B200" s="3"/>
      <c r="C200" s="3"/>
    </row>
    <row r="201" spans="1:3" x14ac:dyDescent="0.2">
      <c r="A201" s="3"/>
      <c r="B201" s="3"/>
      <c r="C201" s="3"/>
    </row>
    <row r="202" spans="1:3" x14ac:dyDescent="0.2">
      <c r="A202" s="3"/>
      <c r="B202" s="3"/>
      <c r="C202" s="3"/>
    </row>
    <row r="203" spans="1:3" x14ac:dyDescent="0.2">
      <c r="A203" s="3"/>
      <c r="B203" s="3"/>
      <c r="C203" s="3"/>
    </row>
    <row r="204" spans="1:3" x14ac:dyDescent="0.2">
      <c r="A204" s="3"/>
      <c r="B204" s="3"/>
      <c r="C204" s="3"/>
    </row>
    <row r="205" spans="1:3" x14ac:dyDescent="0.2">
      <c r="A205" s="3"/>
      <c r="B205" s="3"/>
      <c r="C205" s="3"/>
    </row>
    <row r="206" spans="1:3" x14ac:dyDescent="0.2">
      <c r="A206" s="3"/>
      <c r="B206" s="3"/>
      <c r="C206" s="3"/>
    </row>
    <row r="207" spans="1:3" x14ac:dyDescent="0.2">
      <c r="A207" s="3"/>
      <c r="B207" s="3"/>
      <c r="C207" s="3"/>
    </row>
    <row r="208" spans="1:3" x14ac:dyDescent="0.2">
      <c r="A208" s="3"/>
      <c r="B208" s="3"/>
      <c r="C208" s="3"/>
    </row>
    <row r="209" spans="1:3" x14ac:dyDescent="0.2">
      <c r="A209" s="3"/>
      <c r="B209" s="3"/>
      <c r="C209" s="3"/>
    </row>
    <row r="210" spans="1:3" x14ac:dyDescent="0.2">
      <c r="A210" s="3"/>
      <c r="B210" s="3"/>
      <c r="C210" s="3"/>
    </row>
    <row r="211" spans="1:3" x14ac:dyDescent="0.2">
      <c r="A211" s="3"/>
      <c r="B211" s="3"/>
      <c r="C211" s="3"/>
    </row>
    <row r="212" spans="1:3" x14ac:dyDescent="0.2">
      <c r="A212" s="3"/>
      <c r="B212" s="3"/>
      <c r="C212" s="3"/>
    </row>
    <row r="213" spans="1:3" x14ac:dyDescent="0.2">
      <c r="A213" s="3"/>
      <c r="B213" s="3"/>
      <c r="C213" s="3"/>
    </row>
    <row r="214" spans="1:3" x14ac:dyDescent="0.2">
      <c r="A214" s="3"/>
      <c r="B214" s="3"/>
      <c r="C214" s="3"/>
    </row>
    <row r="215" spans="1:3" x14ac:dyDescent="0.2">
      <c r="A215" s="3"/>
      <c r="B215" s="3"/>
      <c r="C215" s="3"/>
    </row>
    <row r="216" spans="1:3" x14ac:dyDescent="0.2">
      <c r="A216" s="3"/>
      <c r="B216" s="3"/>
      <c r="C216" s="3"/>
    </row>
    <row r="217" spans="1:3" x14ac:dyDescent="0.2">
      <c r="A217" s="3"/>
      <c r="B217" s="3"/>
      <c r="C217" s="3"/>
    </row>
    <row r="218" spans="1:3" x14ac:dyDescent="0.2">
      <c r="A218" s="3"/>
      <c r="B218" s="3"/>
      <c r="C218" s="3"/>
    </row>
    <row r="219" spans="1:3" x14ac:dyDescent="0.2">
      <c r="A219" s="3"/>
      <c r="B219" s="3"/>
      <c r="C219" s="3"/>
    </row>
    <row r="220" spans="1:3" x14ac:dyDescent="0.2">
      <c r="A220" s="3"/>
      <c r="B220" s="3"/>
      <c r="C220" s="3"/>
    </row>
    <row r="221" spans="1:3" x14ac:dyDescent="0.2">
      <c r="A221" s="3"/>
      <c r="B221" s="3"/>
      <c r="C221" s="3"/>
    </row>
    <row r="222" spans="1:3" x14ac:dyDescent="0.2">
      <c r="A222" s="3"/>
      <c r="B222" s="3"/>
      <c r="C222" s="3"/>
    </row>
    <row r="223" spans="1:3" x14ac:dyDescent="0.2">
      <c r="A223" s="3"/>
      <c r="B223" s="3"/>
      <c r="C223" s="3"/>
    </row>
    <row r="224" spans="1:3" x14ac:dyDescent="0.2">
      <c r="A224" s="3"/>
      <c r="B224" s="3"/>
      <c r="C224" s="3"/>
    </row>
    <row r="225" spans="1:3" x14ac:dyDescent="0.2">
      <c r="A225" s="3"/>
      <c r="B225" s="3"/>
      <c r="C225" s="3"/>
    </row>
    <row r="226" spans="1:3" x14ac:dyDescent="0.2">
      <c r="A226" s="3"/>
      <c r="B226" s="3"/>
      <c r="C226" s="3"/>
    </row>
    <row r="227" spans="1:3" x14ac:dyDescent="0.2">
      <c r="A227" s="3"/>
      <c r="B227" s="3"/>
      <c r="C227" s="3"/>
    </row>
    <row r="228" spans="1:3" x14ac:dyDescent="0.2">
      <c r="A228" s="3"/>
      <c r="B228" s="3"/>
      <c r="C228" s="3"/>
    </row>
    <row r="229" spans="1:3" x14ac:dyDescent="0.2">
      <c r="A229" s="3"/>
      <c r="B229" s="3"/>
      <c r="C229" s="3"/>
    </row>
    <row r="230" spans="1:3" x14ac:dyDescent="0.2">
      <c r="A230" s="3"/>
      <c r="B230" s="3"/>
      <c r="C230" s="3"/>
    </row>
    <row r="231" spans="1:3" x14ac:dyDescent="0.2">
      <c r="A231" s="3"/>
      <c r="B231" s="3"/>
      <c r="C231" s="3"/>
    </row>
    <row r="232" spans="1:3" x14ac:dyDescent="0.2">
      <c r="A232" s="3"/>
      <c r="B232" s="3"/>
      <c r="C232" s="3"/>
    </row>
    <row r="233" spans="1:3" x14ac:dyDescent="0.2">
      <c r="A233" s="3"/>
      <c r="B233" s="3"/>
      <c r="C233" s="3"/>
    </row>
    <row r="234" spans="1:3" x14ac:dyDescent="0.2">
      <c r="A234" s="3"/>
      <c r="B234" s="3"/>
      <c r="C234" s="3"/>
    </row>
    <row r="235" spans="1:3" x14ac:dyDescent="0.2">
      <c r="A235" s="3"/>
      <c r="B235" s="3"/>
      <c r="C235" s="3"/>
    </row>
    <row r="236" spans="1:3" x14ac:dyDescent="0.2">
      <c r="A236" s="3"/>
      <c r="B236" s="3"/>
      <c r="C236" s="3"/>
    </row>
    <row r="237" spans="1:3" x14ac:dyDescent="0.2">
      <c r="A237" s="3"/>
      <c r="B237" s="3"/>
      <c r="C237" s="3"/>
    </row>
    <row r="238" spans="1:3" x14ac:dyDescent="0.2">
      <c r="A238" s="3"/>
      <c r="B238" s="3"/>
      <c r="C238" s="3"/>
    </row>
    <row r="239" spans="1:3" x14ac:dyDescent="0.2">
      <c r="A239" s="3"/>
      <c r="B239" s="3"/>
      <c r="C239" s="3"/>
    </row>
    <row r="240" spans="1:3" x14ac:dyDescent="0.2">
      <c r="A240" s="3"/>
      <c r="B240" s="3"/>
      <c r="C240" s="3"/>
    </row>
    <row r="241" spans="1:3" x14ac:dyDescent="0.2">
      <c r="A241" s="3"/>
      <c r="B241" s="3"/>
      <c r="C241" s="3"/>
    </row>
    <row r="242" spans="1:3" x14ac:dyDescent="0.2">
      <c r="A242" s="3"/>
      <c r="B242" s="3"/>
      <c r="C242" s="3"/>
    </row>
    <row r="243" spans="1:3" x14ac:dyDescent="0.2">
      <c r="A243" s="3"/>
      <c r="B243" s="3"/>
      <c r="C243" s="3"/>
    </row>
    <row r="244" spans="1:3" x14ac:dyDescent="0.2">
      <c r="A244" s="3"/>
      <c r="B244" s="3"/>
      <c r="C244" s="3"/>
    </row>
    <row r="245" spans="1:3" x14ac:dyDescent="0.2">
      <c r="A245" s="3"/>
      <c r="B245" s="3"/>
      <c r="C245" s="3"/>
    </row>
    <row r="246" spans="1:3" x14ac:dyDescent="0.2">
      <c r="A246" s="3"/>
      <c r="B246" s="3"/>
      <c r="C246" s="3"/>
    </row>
    <row r="247" spans="1:3" x14ac:dyDescent="0.2">
      <c r="A247" s="3"/>
      <c r="B247" s="3"/>
      <c r="C247" s="3"/>
    </row>
    <row r="248" spans="1:3" x14ac:dyDescent="0.2">
      <c r="A248" s="3"/>
      <c r="B248" s="3"/>
      <c r="C248" s="3"/>
    </row>
    <row r="249" spans="1:3" x14ac:dyDescent="0.2">
      <c r="A249" s="3"/>
      <c r="B249" s="3"/>
      <c r="C249" s="3"/>
    </row>
    <row r="250" spans="1:3" x14ac:dyDescent="0.2">
      <c r="A250" s="3"/>
      <c r="B250" s="3"/>
      <c r="C250" s="3"/>
    </row>
    <row r="251" spans="1:3" x14ac:dyDescent="0.2">
      <c r="A251" s="3"/>
      <c r="B251" s="3"/>
      <c r="C251" s="3"/>
    </row>
    <row r="252" spans="1:3" x14ac:dyDescent="0.2">
      <c r="A252" s="3"/>
      <c r="B252" s="3"/>
      <c r="C252" s="3"/>
    </row>
    <row r="253" spans="1:3" x14ac:dyDescent="0.2">
      <c r="A253" s="3"/>
      <c r="B253" s="3"/>
      <c r="C253" s="3"/>
    </row>
    <row r="254" spans="1:3" x14ac:dyDescent="0.2">
      <c r="A254" s="3"/>
      <c r="B254" s="3"/>
      <c r="C254" s="3"/>
    </row>
    <row r="255" spans="1:3" x14ac:dyDescent="0.2">
      <c r="A255" s="3"/>
      <c r="B255" s="3"/>
      <c r="C255" s="3"/>
    </row>
    <row r="256" spans="1:3" x14ac:dyDescent="0.2">
      <c r="A256" s="3"/>
      <c r="B256" s="3"/>
      <c r="C256" s="3"/>
    </row>
    <row r="257" spans="1:3" x14ac:dyDescent="0.2">
      <c r="A257" s="3"/>
      <c r="B257" s="3"/>
      <c r="C257" s="3"/>
    </row>
    <row r="258" spans="1:3" x14ac:dyDescent="0.2">
      <c r="A258" s="3"/>
      <c r="B258" s="3"/>
      <c r="C258" s="3"/>
    </row>
    <row r="259" spans="1:3" x14ac:dyDescent="0.2">
      <c r="A259" s="3"/>
      <c r="B259" s="3"/>
      <c r="C259" s="3"/>
    </row>
    <row r="260" spans="1:3" x14ac:dyDescent="0.2">
      <c r="A260" s="3"/>
      <c r="B260" s="3"/>
      <c r="C260" s="3"/>
    </row>
    <row r="261" spans="1:3" x14ac:dyDescent="0.2">
      <c r="A261" s="3"/>
      <c r="B261" s="3"/>
      <c r="C261" s="3"/>
    </row>
    <row r="262" spans="1:3" x14ac:dyDescent="0.2">
      <c r="A262" s="3"/>
      <c r="B262" s="3"/>
      <c r="C262" s="3"/>
    </row>
    <row r="263" spans="1:3" x14ac:dyDescent="0.2">
      <c r="A263" s="3"/>
      <c r="B263" s="3"/>
      <c r="C263" s="3"/>
    </row>
    <row r="264" spans="1:3" x14ac:dyDescent="0.2">
      <c r="A264" s="3"/>
      <c r="B264" s="3"/>
      <c r="C264" s="3"/>
    </row>
    <row r="265" spans="1:3" x14ac:dyDescent="0.2">
      <c r="A265" s="3"/>
      <c r="B265" s="3"/>
      <c r="C265" s="3"/>
    </row>
    <row r="266" spans="1:3" x14ac:dyDescent="0.2">
      <c r="A266" s="3"/>
      <c r="B266" s="3"/>
      <c r="C266" s="3"/>
    </row>
    <row r="267" spans="1:3" x14ac:dyDescent="0.2">
      <c r="A267" s="3"/>
      <c r="B267" s="3"/>
      <c r="C267" s="3"/>
    </row>
    <row r="268" spans="1:3" x14ac:dyDescent="0.2">
      <c r="A268" s="3"/>
      <c r="B268" s="3"/>
      <c r="C268" s="3"/>
    </row>
    <row r="269" spans="1:3" x14ac:dyDescent="0.2">
      <c r="A269" s="3"/>
      <c r="B269" s="3"/>
      <c r="C269" s="3"/>
    </row>
    <row r="270" spans="1:3" x14ac:dyDescent="0.2">
      <c r="A270" s="3"/>
      <c r="B270" s="3"/>
      <c r="C270" s="3"/>
    </row>
    <row r="271" spans="1:3" x14ac:dyDescent="0.2">
      <c r="A271" s="3"/>
      <c r="B271" s="3"/>
      <c r="C271" s="3"/>
    </row>
    <row r="272" spans="1:3" x14ac:dyDescent="0.2">
      <c r="A272" s="3"/>
      <c r="B272" s="3"/>
      <c r="C272" s="3"/>
    </row>
    <row r="273" spans="1:3" x14ac:dyDescent="0.2">
      <c r="A273" s="3"/>
      <c r="B273" s="3"/>
      <c r="C273" s="3"/>
    </row>
    <row r="274" spans="1:3" x14ac:dyDescent="0.2">
      <c r="A274" s="3"/>
      <c r="B274" s="3"/>
      <c r="C274" s="3"/>
    </row>
    <row r="275" spans="1:3" x14ac:dyDescent="0.2">
      <c r="A275" s="3"/>
      <c r="B275" s="3"/>
      <c r="C275" s="3"/>
    </row>
    <row r="276" spans="1:3" x14ac:dyDescent="0.2">
      <c r="A276" s="3"/>
      <c r="B276" s="3"/>
      <c r="C276" s="3"/>
    </row>
    <row r="277" spans="1:3" x14ac:dyDescent="0.2">
      <c r="A277" s="3"/>
      <c r="B277" s="3"/>
      <c r="C277" s="3"/>
    </row>
    <row r="278" spans="1:3" x14ac:dyDescent="0.2">
      <c r="A278" s="3"/>
      <c r="B278" s="3"/>
      <c r="C278" s="3"/>
    </row>
    <row r="279" spans="1:3" x14ac:dyDescent="0.2">
      <c r="A279" s="3"/>
      <c r="B279" s="3"/>
      <c r="C279" s="3"/>
    </row>
    <row r="280" spans="1:3" x14ac:dyDescent="0.2">
      <c r="A280" s="3"/>
      <c r="B280" s="3"/>
      <c r="C280" s="3"/>
    </row>
    <row r="281" spans="1:3" x14ac:dyDescent="0.2">
      <c r="A281" s="3"/>
      <c r="B281" s="3"/>
      <c r="C281" s="3"/>
    </row>
    <row r="282" spans="1:3" x14ac:dyDescent="0.2">
      <c r="A282" s="3"/>
      <c r="B282" s="3"/>
      <c r="C282" s="3"/>
    </row>
    <row r="283" spans="1:3" x14ac:dyDescent="0.2">
      <c r="A283" s="3"/>
      <c r="B283" s="3"/>
      <c r="C283" s="3"/>
    </row>
    <row r="284" spans="1:3" x14ac:dyDescent="0.2">
      <c r="A284" s="3"/>
      <c r="B284" s="3"/>
      <c r="C284" s="3"/>
    </row>
    <row r="285" spans="1:3" x14ac:dyDescent="0.2">
      <c r="A285" s="3"/>
      <c r="B285" s="3"/>
      <c r="C285" s="3"/>
    </row>
    <row r="286" spans="1:3" x14ac:dyDescent="0.2">
      <c r="A286" s="3"/>
      <c r="B286" s="3"/>
      <c r="C286" s="3"/>
    </row>
    <row r="287" spans="1:3" x14ac:dyDescent="0.2">
      <c r="A287" s="3"/>
      <c r="B287" s="3"/>
      <c r="C287" s="3"/>
    </row>
    <row r="288" spans="1:3" x14ac:dyDescent="0.2">
      <c r="A288" s="3"/>
      <c r="B288" s="3"/>
      <c r="C288" s="3"/>
    </row>
    <row r="289" spans="1:3" x14ac:dyDescent="0.2">
      <c r="A289" s="3"/>
      <c r="B289" s="3"/>
      <c r="C289" s="3"/>
    </row>
    <row r="290" spans="1:3" x14ac:dyDescent="0.2">
      <c r="A290" s="3"/>
      <c r="B290" s="3"/>
      <c r="C290" s="3"/>
    </row>
    <row r="291" spans="1:3" x14ac:dyDescent="0.2">
      <c r="A291" s="3"/>
      <c r="B291" s="3"/>
      <c r="C291" s="3"/>
    </row>
    <row r="292" spans="1:3" x14ac:dyDescent="0.2">
      <c r="A292" s="3"/>
      <c r="B292" s="3"/>
      <c r="C292" s="3"/>
    </row>
    <row r="293" spans="1:3" x14ac:dyDescent="0.2">
      <c r="A293" s="3"/>
      <c r="B293" s="3"/>
      <c r="C293" s="3"/>
    </row>
    <row r="294" spans="1:3" x14ac:dyDescent="0.2">
      <c r="A294" s="3"/>
      <c r="B294" s="3"/>
      <c r="C294" s="3"/>
    </row>
    <row r="295" spans="1:3" x14ac:dyDescent="0.2">
      <c r="A295" s="3"/>
      <c r="B295" s="3"/>
      <c r="C295" s="3"/>
    </row>
    <row r="296" spans="1:3" x14ac:dyDescent="0.2">
      <c r="A296" s="3"/>
      <c r="B296" s="3"/>
      <c r="C296" s="3"/>
    </row>
    <row r="297" spans="1:3" x14ac:dyDescent="0.2">
      <c r="A297" s="3"/>
      <c r="B297" s="3"/>
      <c r="C297" s="3"/>
    </row>
    <row r="298" spans="1:3" x14ac:dyDescent="0.2">
      <c r="A298" s="3"/>
      <c r="B298" s="3"/>
      <c r="C298" s="3"/>
    </row>
    <row r="299" spans="1:3" x14ac:dyDescent="0.2">
      <c r="A299" s="3"/>
      <c r="B299" s="3"/>
      <c r="C299" s="3"/>
    </row>
    <row r="300" spans="1:3" x14ac:dyDescent="0.2">
      <c r="A300" s="3"/>
      <c r="B300" s="3"/>
      <c r="C300" s="3"/>
    </row>
    <row r="301" spans="1:3" x14ac:dyDescent="0.2">
      <c r="A301" s="3"/>
      <c r="B301" s="3"/>
      <c r="C301" s="3"/>
    </row>
    <row r="302" spans="1:3" x14ac:dyDescent="0.2">
      <c r="A302" s="3"/>
      <c r="B302" s="3"/>
      <c r="C302" s="3"/>
    </row>
    <row r="303" spans="1:3" x14ac:dyDescent="0.2">
      <c r="A303" s="3"/>
      <c r="B303" s="3"/>
      <c r="C303" s="3"/>
    </row>
    <row r="304" spans="1:3" x14ac:dyDescent="0.2">
      <c r="A304" s="3"/>
      <c r="B304" s="3"/>
      <c r="C304" s="3"/>
    </row>
    <row r="305" spans="1:3" x14ac:dyDescent="0.2">
      <c r="A305" s="3"/>
      <c r="B305" s="3"/>
      <c r="C305" s="3"/>
    </row>
    <row r="306" spans="1:3" x14ac:dyDescent="0.2">
      <c r="A306" s="3"/>
      <c r="B306" s="3"/>
      <c r="C306" s="3"/>
    </row>
    <row r="307" spans="1:3" x14ac:dyDescent="0.2">
      <c r="A307" s="3"/>
      <c r="B307" s="3"/>
      <c r="C307" s="3"/>
    </row>
    <row r="308" spans="1:3" x14ac:dyDescent="0.2">
      <c r="A308" s="3"/>
      <c r="B308" s="3"/>
      <c r="C308" s="3"/>
    </row>
    <row r="309" spans="1:3" x14ac:dyDescent="0.2">
      <c r="A309" s="3"/>
      <c r="B309" s="3"/>
      <c r="C309" s="3"/>
    </row>
    <row r="310" spans="1:3" x14ac:dyDescent="0.2">
      <c r="A310" s="3"/>
      <c r="B310" s="3"/>
      <c r="C310" s="3"/>
    </row>
    <row r="311" spans="1:3" x14ac:dyDescent="0.2">
      <c r="A311" s="3"/>
      <c r="B311" s="3"/>
      <c r="C311" s="3"/>
    </row>
    <row r="312" spans="1:3" x14ac:dyDescent="0.2">
      <c r="A312" s="3"/>
      <c r="B312" s="3"/>
      <c r="C312" s="3"/>
    </row>
    <row r="313" spans="1:3" x14ac:dyDescent="0.2">
      <c r="A313" s="3"/>
      <c r="B313" s="3"/>
      <c r="C313" s="3"/>
    </row>
    <row r="314" spans="1:3" x14ac:dyDescent="0.2">
      <c r="A314" s="3"/>
      <c r="B314" s="3"/>
      <c r="C314" s="3"/>
    </row>
    <row r="315" spans="1:3" x14ac:dyDescent="0.2">
      <c r="A315" s="3"/>
      <c r="B315" s="3"/>
      <c r="C315" s="3"/>
    </row>
    <row r="316" spans="1:3" x14ac:dyDescent="0.2">
      <c r="A316" s="3"/>
      <c r="B316" s="3"/>
      <c r="C316" s="3"/>
    </row>
    <row r="317" spans="1:3" x14ac:dyDescent="0.2">
      <c r="A317" s="3"/>
      <c r="B317" s="3"/>
      <c r="C317" s="3"/>
    </row>
    <row r="318" spans="1:3" x14ac:dyDescent="0.2">
      <c r="A318" s="3"/>
      <c r="B318" s="3"/>
      <c r="C318" s="3"/>
    </row>
    <row r="319" spans="1:3" x14ac:dyDescent="0.2">
      <c r="A319" s="3"/>
      <c r="B319" s="3"/>
      <c r="C319" s="3"/>
    </row>
    <row r="320" spans="1:3" x14ac:dyDescent="0.2">
      <c r="A320" s="3"/>
      <c r="B320" s="3"/>
      <c r="C320" s="3"/>
    </row>
    <row r="321" spans="1:3" x14ac:dyDescent="0.2">
      <c r="A321" s="3"/>
      <c r="B321" s="3"/>
      <c r="C321" s="3"/>
    </row>
    <row r="322" spans="1:3" x14ac:dyDescent="0.2">
      <c r="A322" s="3"/>
      <c r="B322" s="3"/>
      <c r="C322" s="3"/>
    </row>
    <row r="323" spans="1:3" x14ac:dyDescent="0.2">
      <c r="A323" s="3"/>
      <c r="B323" s="3"/>
      <c r="C323" s="3"/>
    </row>
    <row r="324" spans="1:3" x14ac:dyDescent="0.2">
      <c r="A324" s="3"/>
      <c r="B324" s="3"/>
      <c r="C324" s="3"/>
    </row>
    <row r="325" spans="1:3" x14ac:dyDescent="0.2">
      <c r="A325" s="3"/>
      <c r="B325" s="3"/>
      <c r="C325" s="3"/>
    </row>
    <row r="326" spans="1:3" x14ac:dyDescent="0.2">
      <c r="A326" s="3"/>
      <c r="B326" s="3"/>
      <c r="C326" s="3"/>
    </row>
    <row r="327" spans="1:3" x14ac:dyDescent="0.2">
      <c r="A327" s="3"/>
      <c r="B327" s="3"/>
      <c r="C327" s="3"/>
    </row>
    <row r="328" spans="1:3" x14ac:dyDescent="0.2">
      <c r="A328" s="3"/>
      <c r="B328" s="3"/>
      <c r="C328" s="3"/>
    </row>
    <row r="329" spans="1:3" x14ac:dyDescent="0.2">
      <c r="A329" s="3"/>
      <c r="B329" s="3"/>
      <c r="C329" s="3"/>
    </row>
    <row r="330" spans="1:3" x14ac:dyDescent="0.2">
      <c r="A330" s="3"/>
      <c r="B330" s="3"/>
      <c r="C330" s="3"/>
    </row>
    <row r="331" spans="1:3" x14ac:dyDescent="0.2">
      <c r="A331" s="3"/>
      <c r="B331" s="3"/>
      <c r="C331" s="3"/>
    </row>
    <row r="332" spans="1:3" x14ac:dyDescent="0.2">
      <c r="A332" s="3"/>
      <c r="B332" s="3"/>
      <c r="C332" s="3"/>
    </row>
    <row r="333" spans="1:3" x14ac:dyDescent="0.2">
      <c r="A333" s="3"/>
      <c r="B333" s="3"/>
      <c r="C333" s="3"/>
    </row>
    <row r="334" spans="1:3" x14ac:dyDescent="0.2">
      <c r="A334" s="3"/>
      <c r="B334" s="3"/>
      <c r="C334" s="3"/>
    </row>
    <row r="335" spans="1:3" x14ac:dyDescent="0.2">
      <c r="A335" s="3"/>
      <c r="B335" s="3"/>
      <c r="C335" s="3"/>
    </row>
    <row r="336" spans="1:3" x14ac:dyDescent="0.2">
      <c r="A336" s="3"/>
      <c r="B336" s="3"/>
      <c r="C336" s="3"/>
    </row>
    <row r="337" spans="1:3" x14ac:dyDescent="0.2">
      <c r="A337" s="3"/>
      <c r="B337" s="3"/>
      <c r="C337" s="3"/>
    </row>
    <row r="338" spans="1:3" x14ac:dyDescent="0.2">
      <c r="A338" s="3"/>
      <c r="B338" s="3"/>
      <c r="C338" s="3"/>
    </row>
    <row r="339" spans="1:3" x14ac:dyDescent="0.2">
      <c r="A339" s="3"/>
      <c r="B339" s="3"/>
      <c r="C339" s="3"/>
    </row>
    <row r="340" spans="1:3" x14ac:dyDescent="0.2">
      <c r="A340" s="3"/>
      <c r="B340" s="3"/>
      <c r="C340" s="3"/>
    </row>
    <row r="341" spans="1:3" x14ac:dyDescent="0.2">
      <c r="A341" s="3"/>
      <c r="B341" s="3"/>
      <c r="C341" s="3"/>
    </row>
    <row r="342" spans="1:3" x14ac:dyDescent="0.2">
      <c r="A342" s="3"/>
      <c r="B342" s="3"/>
      <c r="C342" s="3"/>
    </row>
    <row r="343" spans="1:3" x14ac:dyDescent="0.2">
      <c r="A343" s="3"/>
      <c r="B343" s="3"/>
      <c r="C343" s="3"/>
    </row>
    <row r="344" spans="1:3" x14ac:dyDescent="0.2">
      <c r="A344" s="3"/>
      <c r="B344" s="3"/>
      <c r="C344" s="3"/>
    </row>
    <row r="345" spans="1:3" x14ac:dyDescent="0.2">
      <c r="A345" s="3"/>
      <c r="B345" s="3"/>
      <c r="C345" s="3"/>
    </row>
    <row r="346" spans="1:3" x14ac:dyDescent="0.2">
      <c r="A346" s="3"/>
      <c r="B346" s="3"/>
      <c r="C346" s="3"/>
    </row>
    <row r="347" spans="1:3" x14ac:dyDescent="0.2">
      <c r="A347" s="3"/>
      <c r="B347" s="3"/>
      <c r="C347" s="3"/>
    </row>
    <row r="348" spans="1:3" x14ac:dyDescent="0.2">
      <c r="A348" s="3"/>
      <c r="B348" s="3"/>
      <c r="C348" s="3"/>
    </row>
    <row r="349" spans="1:3" x14ac:dyDescent="0.2">
      <c r="A349" s="3"/>
      <c r="B349" s="3"/>
      <c r="C349" s="3"/>
    </row>
    <row r="350" spans="1:3" x14ac:dyDescent="0.2">
      <c r="A350" s="3"/>
      <c r="B350" s="3"/>
      <c r="C350" s="3"/>
    </row>
    <row r="351" spans="1:3" x14ac:dyDescent="0.2">
      <c r="A351" s="3"/>
      <c r="B351" s="3"/>
      <c r="C351" s="3"/>
    </row>
    <row r="352" spans="1:3" x14ac:dyDescent="0.2">
      <c r="A352" s="3"/>
      <c r="B352" s="3"/>
      <c r="C352" s="3"/>
    </row>
    <row r="353" spans="1:3" x14ac:dyDescent="0.2">
      <c r="A353" s="3"/>
      <c r="B353" s="3"/>
      <c r="C353" s="3"/>
    </row>
    <row r="354" spans="1:3" x14ac:dyDescent="0.2">
      <c r="A354" s="3"/>
      <c r="B354" s="3"/>
      <c r="C354" s="3"/>
    </row>
    <row r="355" spans="1:3" x14ac:dyDescent="0.2">
      <c r="A355" s="3"/>
      <c r="B355" s="3"/>
      <c r="C355" s="3"/>
    </row>
    <row r="356" spans="1:3" x14ac:dyDescent="0.2">
      <c r="A356" s="3"/>
      <c r="B356" s="3"/>
      <c r="C356" s="3"/>
    </row>
    <row r="357" spans="1:3" x14ac:dyDescent="0.2">
      <c r="A357" s="3"/>
      <c r="B357" s="3"/>
      <c r="C357" s="3"/>
    </row>
    <row r="358" spans="1:3" x14ac:dyDescent="0.2">
      <c r="A358" s="3"/>
      <c r="B358" s="3"/>
      <c r="C358" s="3"/>
    </row>
    <row r="359" spans="1:3" x14ac:dyDescent="0.2">
      <c r="A359" s="3"/>
      <c r="B359" s="3"/>
      <c r="C359" s="3"/>
    </row>
    <row r="360" spans="1:3" x14ac:dyDescent="0.2">
      <c r="A360" s="3"/>
      <c r="B360" s="3"/>
      <c r="C360" s="3"/>
    </row>
    <row r="361" spans="1:3" x14ac:dyDescent="0.2">
      <c r="A361" s="3"/>
      <c r="B361" s="3"/>
      <c r="C361" s="3"/>
    </row>
    <row r="362" spans="1:3" x14ac:dyDescent="0.2">
      <c r="A362" s="3"/>
      <c r="B362" s="3"/>
      <c r="C362" s="3"/>
    </row>
    <row r="363" spans="1:3" x14ac:dyDescent="0.2">
      <c r="A363" s="3"/>
      <c r="B363" s="3"/>
      <c r="C363" s="3"/>
    </row>
    <row r="364" spans="1:3" x14ac:dyDescent="0.2">
      <c r="A364" s="3"/>
      <c r="B364" s="3"/>
      <c r="C364" s="3"/>
    </row>
    <row r="365" spans="1:3" x14ac:dyDescent="0.2">
      <c r="A365" s="3"/>
      <c r="B365" s="3"/>
      <c r="C365" s="3"/>
    </row>
    <row r="366" spans="1:3" x14ac:dyDescent="0.2">
      <c r="A366" s="3"/>
      <c r="B366" s="3"/>
      <c r="C366" s="3"/>
    </row>
    <row r="367" spans="1:3" x14ac:dyDescent="0.2">
      <c r="A367" s="3"/>
      <c r="B367" s="3"/>
      <c r="C367" s="3"/>
    </row>
  </sheetData>
  <mergeCells count="1">
    <mergeCell ref="F12:L1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7"/>
  <sheetViews>
    <sheetView zoomScale="80" zoomScaleNormal="80" workbookViewId="0">
      <selection sqref="A1:F21"/>
    </sheetView>
  </sheetViews>
  <sheetFormatPr defaultRowHeight="12.75" x14ac:dyDescent="0.2"/>
  <cols>
    <col min="1" max="1" width="11.42578125" style="9" bestFit="1" customWidth="1"/>
    <col min="2" max="4" width="11.42578125" style="9" customWidth="1"/>
    <col min="5" max="16384" width="9.140625" style="9"/>
  </cols>
  <sheetData>
    <row r="1" spans="1:15" x14ac:dyDescent="0.2">
      <c r="A1" s="9" t="s">
        <v>3</v>
      </c>
      <c r="B1" s="9" t="s">
        <v>4</v>
      </c>
      <c r="C1" s="19" t="s">
        <v>38</v>
      </c>
      <c r="D1" s="19" t="s">
        <v>39</v>
      </c>
      <c r="E1" s="9" t="s">
        <v>6</v>
      </c>
      <c r="F1" s="9" t="s">
        <v>5</v>
      </c>
    </row>
    <row r="2" spans="1:15" x14ac:dyDescent="0.2">
      <c r="A2" s="9">
        <v>12662</v>
      </c>
      <c r="B2" s="9" t="s">
        <v>0</v>
      </c>
      <c r="C2" s="19" t="s">
        <v>40</v>
      </c>
      <c r="D2" s="19" t="s">
        <v>41</v>
      </c>
      <c r="E2" s="7">
        <v>0</v>
      </c>
      <c r="F2" s="17">
        <f>LOG10(2.83*10^5)</f>
        <v>5.4517864355242907</v>
      </c>
      <c r="I2" s="17"/>
      <c r="J2" s="17"/>
      <c r="O2" s="17"/>
    </row>
    <row r="3" spans="1:15" x14ac:dyDescent="0.2">
      <c r="A3" s="9">
        <v>12662</v>
      </c>
      <c r="B3" s="9" t="s">
        <v>0</v>
      </c>
      <c r="C3" s="19" t="s">
        <v>40</v>
      </c>
      <c r="D3" s="19" t="s">
        <v>41</v>
      </c>
      <c r="E3" s="7">
        <v>0.25</v>
      </c>
      <c r="F3" s="17">
        <f>LOG10(8.3*10^3)</f>
        <v>3.9190780923760737</v>
      </c>
      <c r="I3" s="17"/>
      <c r="J3" s="17"/>
      <c r="O3" s="17"/>
    </row>
    <row r="4" spans="1:15" x14ac:dyDescent="0.2">
      <c r="A4" s="9">
        <v>12662</v>
      </c>
      <c r="B4" s="9" t="s">
        <v>0</v>
      </c>
      <c r="C4" s="19" t="s">
        <v>40</v>
      </c>
      <c r="D4" s="19" t="s">
        <v>41</v>
      </c>
      <c r="E4" s="7">
        <v>0.5</v>
      </c>
      <c r="F4" s="17">
        <f>LOG10(6*10^3)</f>
        <v>3.7781512503836434</v>
      </c>
      <c r="I4" s="17"/>
      <c r="J4" s="17"/>
      <c r="O4" s="17"/>
    </row>
    <row r="5" spans="1:15" x14ac:dyDescent="0.2">
      <c r="A5" s="9">
        <v>12662</v>
      </c>
      <c r="B5" s="9" t="s">
        <v>0</v>
      </c>
      <c r="C5" s="19" t="s">
        <v>40</v>
      </c>
      <c r="D5" s="19" t="s">
        <v>41</v>
      </c>
      <c r="E5" s="7">
        <v>1</v>
      </c>
      <c r="F5" s="17">
        <f>LOG10(3.35*10^3)</f>
        <v>3.5250448070368452</v>
      </c>
      <c r="I5" s="17"/>
      <c r="J5" s="17"/>
      <c r="O5" s="17"/>
    </row>
    <row r="6" spans="1:15" x14ac:dyDescent="0.2">
      <c r="A6" s="9">
        <v>12662</v>
      </c>
      <c r="B6" s="9" t="s">
        <v>0</v>
      </c>
      <c r="C6" s="19" t="s">
        <v>40</v>
      </c>
      <c r="D6" s="19" t="s">
        <v>41</v>
      </c>
      <c r="E6" s="7">
        <v>2</v>
      </c>
      <c r="F6" s="17">
        <f>LOG10(0.35*10^2)</f>
        <v>1.5440680443502757</v>
      </c>
    </row>
    <row r="7" spans="1:15" x14ac:dyDescent="0.2">
      <c r="A7" s="9">
        <v>12662</v>
      </c>
      <c r="B7" s="9" t="s">
        <v>0</v>
      </c>
      <c r="C7" s="19" t="s">
        <v>40</v>
      </c>
      <c r="D7" s="19" t="s">
        <v>41</v>
      </c>
      <c r="E7" s="7">
        <v>2.5</v>
      </c>
      <c r="F7" s="17">
        <f>LOG10(1*10^2)</f>
        <v>2</v>
      </c>
    </row>
    <row r="8" spans="1:15" x14ac:dyDescent="0.2">
      <c r="A8" s="9">
        <v>12662</v>
      </c>
      <c r="B8" s="9" t="s">
        <v>1</v>
      </c>
      <c r="C8" s="19" t="s">
        <v>40</v>
      </c>
      <c r="D8" s="19" t="s">
        <v>41</v>
      </c>
      <c r="E8" s="7">
        <v>0</v>
      </c>
      <c r="F8" s="17">
        <f>LOG10(4.7*10^5)</f>
        <v>5.6720978579357171</v>
      </c>
    </row>
    <row r="9" spans="1:15" x14ac:dyDescent="0.2">
      <c r="A9" s="9">
        <v>12662</v>
      </c>
      <c r="B9" s="9" t="s">
        <v>1</v>
      </c>
      <c r="C9" s="19" t="s">
        <v>40</v>
      </c>
      <c r="D9" s="19" t="s">
        <v>41</v>
      </c>
      <c r="E9" s="7">
        <v>0.25</v>
      </c>
      <c r="F9" s="17">
        <f>LOG10(1.23*10^3)</f>
        <v>3.0899051114393981</v>
      </c>
    </row>
    <row r="10" spans="1:15" x14ac:dyDescent="0.2">
      <c r="A10" s="9">
        <v>12662</v>
      </c>
      <c r="B10" s="9" t="s">
        <v>1</v>
      </c>
      <c r="C10" s="19" t="s">
        <v>40</v>
      </c>
      <c r="D10" s="19" t="s">
        <v>41</v>
      </c>
      <c r="E10" s="7">
        <v>0.5</v>
      </c>
      <c r="F10" s="17">
        <f>LOG10(2*10^3)</f>
        <v>3.3010299956639813</v>
      </c>
    </row>
    <row r="11" spans="1:15" x14ac:dyDescent="0.2">
      <c r="A11" s="9">
        <v>12662</v>
      </c>
      <c r="B11" s="9" t="s">
        <v>1</v>
      </c>
      <c r="C11" s="19" t="s">
        <v>40</v>
      </c>
      <c r="D11" s="19" t="s">
        <v>41</v>
      </c>
      <c r="E11" s="7">
        <v>1</v>
      </c>
      <c r="F11" s="17">
        <f>LOG10(3*10^2)</f>
        <v>2.4771212547196626</v>
      </c>
    </row>
    <row r="12" spans="1:15" x14ac:dyDescent="0.2">
      <c r="A12" s="9">
        <v>12662</v>
      </c>
      <c r="B12" s="9" t="s">
        <v>1</v>
      </c>
      <c r="C12" s="19" t="s">
        <v>40</v>
      </c>
      <c r="D12" s="19" t="s">
        <v>41</v>
      </c>
      <c r="E12" s="7">
        <v>1.5</v>
      </c>
      <c r="F12" s="17">
        <f>LOG10(1.35*10^2)</f>
        <v>2.1303337684950061</v>
      </c>
    </row>
    <row r="13" spans="1:15" x14ac:dyDescent="0.2">
      <c r="A13" s="9">
        <v>12662</v>
      </c>
      <c r="B13" s="9" t="s">
        <v>1</v>
      </c>
      <c r="C13" s="19" t="s">
        <v>40</v>
      </c>
      <c r="D13" s="19" t="s">
        <v>41</v>
      </c>
      <c r="E13" s="7">
        <v>2</v>
      </c>
      <c r="F13" s="17">
        <f>LOG10(1.85*10^3)</f>
        <v>3.2671717284030137</v>
      </c>
    </row>
    <row r="14" spans="1:15" x14ac:dyDescent="0.2">
      <c r="A14" s="9">
        <v>12662</v>
      </c>
      <c r="B14" s="9" t="s">
        <v>1</v>
      </c>
      <c r="C14" s="19" t="s">
        <v>40</v>
      </c>
      <c r="D14" s="19" t="s">
        <v>41</v>
      </c>
      <c r="E14" s="7">
        <v>2.5</v>
      </c>
      <c r="F14" s="17">
        <f>LOG10(2*10^2)</f>
        <v>2.3010299956639813</v>
      </c>
    </row>
    <row r="15" spans="1:15" x14ac:dyDescent="0.2">
      <c r="A15" s="9">
        <v>12662</v>
      </c>
      <c r="B15" s="9" t="s">
        <v>2</v>
      </c>
      <c r="C15" s="19" t="s">
        <v>40</v>
      </c>
      <c r="D15" s="19" t="s">
        <v>41</v>
      </c>
      <c r="E15" s="7">
        <v>0</v>
      </c>
      <c r="F15" s="17">
        <f>LOG10(4.3*10^5)</f>
        <v>5.6334684555795862</v>
      </c>
    </row>
    <row r="16" spans="1:15" x14ac:dyDescent="0.2">
      <c r="A16" s="9">
        <v>12662</v>
      </c>
      <c r="B16" s="9" t="s">
        <v>2</v>
      </c>
      <c r="C16" s="19" t="s">
        <v>40</v>
      </c>
      <c r="D16" s="19" t="s">
        <v>41</v>
      </c>
      <c r="E16" s="7">
        <v>0.25</v>
      </c>
      <c r="F16" s="17">
        <f>LOG10(1.17*10^3)</f>
        <v>3.0681858617461617</v>
      </c>
    </row>
    <row r="17" spans="1:6" x14ac:dyDescent="0.2">
      <c r="A17" s="9">
        <v>12662</v>
      </c>
      <c r="B17" s="9" t="s">
        <v>2</v>
      </c>
      <c r="C17" s="19" t="s">
        <v>40</v>
      </c>
      <c r="D17" s="19" t="s">
        <v>41</v>
      </c>
      <c r="E17" s="7">
        <v>0.5</v>
      </c>
      <c r="F17" s="17">
        <f>LOG10(4.5*10^3)</f>
        <v>3.6532125137753435</v>
      </c>
    </row>
    <row r="18" spans="1:6" x14ac:dyDescent="0.2">
      <c r="A18" s="9">
        <v>12662</v>
      </c>
      <c r="B18" s="9" t="s">
        <v>2</v>
      </c>
      <c r="C18" s="19" t="s">
        <v>40</v>
      </c>
      <c r="D18" s="19" t="s">
        <v>41</v>
      </c>
      <c r="E18" s="7">
        <v>1</v>
      </c>
      <c r="F18" s="17">
        <f>LOG10(1.65*10^3)</f>
        <v>3.2174839442139063</v>
      </c>
    </row>
    <row r="19" spans="1:6" x14ac:dyDescent="0.2">
      <c r="A19" s="9">
        <v>12662</v>
      </c>
      <c r="B19" s="9" t="s">
        <v>2</v>
      </c>
      <c r="C19" s="19" t="s">
        <v>40</v>
      </c>
      <c r="D19" s="19" t="s">
        <v>41</v>
      </c>
      <c r="E19" s="7">
        <v>1.5</v>
      </c>
      <c r="F19" s="17">
        <f>LOG10(8.85*10^2)</f>
        <v>2.9469432706978256</v>
      </c>
    </row>
    <row r="20" spans="1:6" x14ac:dyDescent="0.2">
      <c r="A20" s="9">
        <v>12662</v>
      </c>
      <c r="B20" s="9" t="s">
        <v>2</v>
      </c>
      <c r="C20" s="19" t="s">
        <v>40</v>
      </c>
      <c r="D20" s="19" t="s">
        <v>41</v>
      </c>
      <c r="E20" s="7">
        <v>2</v>
      </c>
      <c r="F20" s="17">
        <f>LOG10(5.65*10^3)</f>
        <v>3.7520484478194387</v>
      </c>
    </row>
    <row r="21" spans="1:6" x14ac:dyDescent="0.2">
      <c r="A21" s="9">
        <v>12662</v>
      </c>
      <c r="B21" s="9" t="s">
        <v>2</v>
      </c>
      <c r="C21" s="19" t="s">
        <v>40</v>
      </c>
      <c r="D21" s="19" t="s">
        <v>41</v>
      </c>
      <c r="E21" s="7">
        <v>2.5</v>
      </c>
      <c r="F21" s="17">
        <f>LOG10(2*10^2)</f>
        <v>2.3010299956639813</v>
      </c>
    </row>
    <row r="23" spans="1:6" x14ac:dyDescent="0.2">
      <c r="A23" s="17"/>
      <c r="B23" s="17"/>
      <c r="C23" s="17"/>
      <c r="D23" s="17"/>
      <c r="E23" s="17"/>
    </row>
    <row r="24" spans="1:6" x14ac:dyDescent="0.2">
      <c r="A24" s="17"/>
      <c r="B24" s="17"/>
      <c r="C24" s="17"/>
      <c r="D24" s="17"/>
      <c r="E24" s="17"/>
    </row>
    <row r="25" spans="1:6" x14ac:dyDescent="0.2">
      <c r="A25" s="17"/>
      <c r="B25" s="17"/>
      <c r="C25" s="17"/>
      <c r="D25" s="17"/>
      <c r="E25" s="17"/>
    </row>
    <row r="26" spans="1:6" x14ac:dyDescent="0.2">
      <c r="A26" s="17"/>
      <c r="B26" s="17"/>
      <c r="C26" s="17"/>
      <c r="D26" s="17"/>
      <c r="E26" s="17"/>
    </row>
    <row r="27" spans="1:6" x14ac:dyDescent="0.2">
      <c r="A27" s="17"/>
      <c r="B27" s="17"/>
      <c r="C27" s="17"/>
      <c r="D27" s="17"/>
      <c r="E27" s="17"/>
    </row>
    <row r="28" spans="1:6" x14ac:dyDescent="0.2">
      <c r="A28" s="17"/>
      <c r="B28" s="17"/>
      <c r="C28" s="17"/>
      <c r="D28" s="17"/>
      <c r="E28" s="17"/>
    </row>
    <row r="29" spans="1:6" x14ac:dyDescent="0.2">
      <c r="A29" s="17"/>
      <c r="B29" s="17"/>
      <c r="C29" s="17"/>
      <c r="D29" s="17"/>
      <c r="E29" s="17"/>
    </row>
    <row r="30" spans="1:6" x14ac:dyDescent="0.2">
      <c r="A30" s="17"/>
      <c r="B30" s="17"/>
      <c r="C30" s="17"/>
      <c r="D30" s="17"/>
      <c r="E30" s="17"/>
    </row>
    <row r="31" spans="1:6" x14ac:dyDescent="0.2">
      <c r="A31" s="17"/>
      <c r="B31" s="17"/>
      <c r="C31" s="17"/>
      <c r="D31" s="17"/>
      <c r="E31" s="17"/>
    </row>
    <row r="32" spans="1:6" x14ac:dyDescent="0.2">
      <c r="A32" s="17"/>
      <c r="B32" s="17"/>
      <c r="C32" s="17"/>
      <c r="D32" s="17"/>
      <c r="E32" s="17"/>
    </row>
    <row r="33" spans="1:5" x14ac:dyDescent="0.2">
      <c r="A33" s="17"/>
      <c r="B33" s="17"/>
      <c r="C33" s="17"/>
      <c r="D33" s="17"/>
      <c r="E33" s="17"/>
    </row>
    <row r="34" spans="1:5" x14ac:dyDescent="0.2">
      <c r="A34" s="17"/>
      <c r="B34" s="17"/>
      <c r="C34" s="17"/>
      <c r="D34" s="17"/>
      <c r="E34" s="17"/>
    </row>
    <row r="35" spans="1:5" x14ac:dyDescent="0.2">
      <c r="A35" s="17"/>
      <c r="B35" s="17"/>
      <c r="C35" s="17"/>
      <c r="D35" s="17"/>
      <c r="E35" s="17"/>
    </row>
    <row r="36" spans="1:5" x14ac:dyDescent="0.2">
      <c r="A36" s="17"/>
      <c r="B36" s="17"/>
      <c r="C36" s="17"/>
      <c r="D36" s="17"/>
      <c r="E36" s="17"/>
    </row>
    <row r="37" spans="1:5" x14ac:dyDescent="0.2">
      <c r="A37" s="17"/>
      <c r="B37" s="17"/>
      <c r="C37" s="17"/>
      <c r="D37" s="17"/>
      <c r="E37" s="3"/>
    </row>
    <row r="38" spans="1:5" x14ac:dyDescent="0.2">
      <c r="A38" s="17"/>
      <c r="B38" s="17"/>
      <c r="C38" s="17"/>
      <c r="D38" s="17"/>
      <c r="E38" s="17"/>
    </row>
    <row r="39" spans="1:5" x14ac:dyDescent="0.2">
      <c r="A39" s="17"/>
      <c r="B39" s="17"/>
      <c r="C39" s="17"/>
      <c r="D39" s="17"/>
      <c r="E39" s="17"/>
    </row>
    <row r="40" spans="1:5" x14ac:dyDescent="0.2">
      <c r="A40" s="17"/>
      <c r="B40" s="17"/>
      <c r="C40" s="17"/>
      <c r="D40" s="17"/>
      <c r="E40" s="17"/>
    </row>
    <row r="41" spans="1:5" x14ac:dyDescent="0.2">
      <c r="A41" s="17"/>
      <c r="B41" s="17"/>
      <c r="C41" s="17"/>
      <c r="D41" s="17"/>
      <c r="E41" s="17"/>
    </row>
    <row r="42" spans="1:5" x14ac:dyDescent="0.2">
      <c r="A42" s="17"/>
      <c r="B42" s="17"/>
      <c r="C42" s="17"/>
      <c r="D42" s="17"/>
      <c r="E42" s="17"/>
    </row>
    <row r="43" spans="1:5" x14ac:dyDescent="0.2">
      <c r="A43" s="17"/>
      <c r="B43" s="17"/>
      <c r="C43" s="17"/>
      <c r="D43" s="17"/>
      <c r="E43" s="17"/>
    </row>
    <row r="44" spans="1:5" x14ac:dyDescent="0.2">
      <c r="A44" s="17"/>
      <c r="B44" s="17"/>
      <c r="C44" s="17"/>
      <c r="D44" s="17"/>
      <c r="E44" s="17"/>
    </row>
    <row r="45" spans="1:5" x14ac:dyDescent="0.2">
      <c r="A45" s="17"/>
      <c r="B45" s="17"/>
      <c r="C45" s="17"/>
      <c r="D45" s="17"/>
      <c r="E45" s="17"/>
    </row>
    <row r="46" spans="1:5" x14ac:dyDescent="0.2">
      <c r="A46" s="17"/>
      <c r="B46" s="17"/>
      <c r="C46" s="17"/>
      <c r="D46" s="17"/>
      <c r="E46" s="17"/>
    </row>
    <row r="47" spans="1:5" x14ac:dyDescent="0.2">
      <c r="A47" s="17"/>
      <c r="B47" s="17"/>
      <c r="C47" s="17"/>
      <c r="D47" s="17"/>
      <c r="E47" s="17"/>
    </row>
    <row r="48" spans="1:5" x14ac:dyDescent="0.2">
      <c r="A48" s="17"/>
      <c r="B48" s="17"/>
      <c r="C48" s="17"/>
      <c r="D48" s="17"/>
      <c r="E48" s="17"/>
    </row>
    <row r="49" spans="1:5" x14ac:dyDescent="0.2">
      <c r="A49" s="17"/>
      <c r="B49" s="17"/>
      <c r="C49" s="17"/>
      <c r="D49" s="17"/>
      <c r="E49" s="17"/>
    </row>
    <row r="50" spans="1:5" x14ac:dyDescent="0.2">
      <c r="A50" s="17"/>
      <c r="B50" s="17"/>
      <c r="C50" s="17"/>
      <c r="D50" s="17"/>
      <c r="E50" s="17"/>
    </row>
    <row r="51" spans="1:5" x14ac:dyDescent="0.2">
      <c r="A51" s="17"/>
      <c r="B51" s="17"/>
      <c r="C51" s="17"/>
      <c r="D51" s="17"/>
      <c r="E51" s="17"/>
    </row>
    <row r="52" spans="1:5" x14ac:dyDescent="0.2">
      <c r="A52" s="17"/>
      <c r="B52" s="17"/>
      <c r="C52" s="17"/>
      <c r="D52" s="17"/>
      <c r="E52" s="17"/>
    </row>
    <row r="53" spans="1:5" x14ac:dyDescent="0.2">
      <c r="A53" s="17"/>
      <c r="B53" s="17"/>
      <c r="C53" s="17"/>
      <c r="D53" s="17"/>
      <c r="E53" s="17"/>
    </row>
    <row r="54" spans="1:5" x14ac:dyDescent="0.2">
      <c r="A54" s="17"/>
      <c r="B54" s="17"/>
      <c r="C54" s="17"/>
      <c r="D54" s="17"/>
      <c r="E54" s="17"/>
    </row>
    <row r="55" spans="1:5" x14ac:dyDescent="0.2">
      <c r="A55" s="17"/>
      <c r="B55" s="17"/>
      <c r="C55" s="17"/>
      <c r="D55" s="17"/>
      <c r="E55" s="17"/>
    </row>
    <row r="56" spans="1:5" x14ac:dyDescent="0.2">
      <c r="A56" s="17"/>
      <c r="B56" s="17"/>
      <c r="C56" s="17"/>
      <c r="D56" s="17"/>
      <c r="E56" s="17"/>
    </row>
    <row r="57" spans="1:5" x14ac:dyDescent="0.2">
      <c r="A57" s="17"/>
      <c r="B57" s="17"/>
      <c r="C57" s="17"/>
      <c r="D57" s="17"/>
      <c r="E57" s="17"/>
    </row>
    <row r="58" spans="1:5" x14ac:dyDescent="0.2">
      <c r="A58" s="17"/>
      <c r="B58" s="17"/>
      <c r="C58" s="17"/>
      <c r="D58" s="17"/>
      <c r="E58" s="17"/>
    </row>
    <row r="59" spans="1:5" x14ac:dyDescent="0.2">
      <c r="A59" s="17"/>
      <c r="B59" s="17"/>
      <c r="C59" s="17"/>
      <c r="D59" s="17"/>
      <c r="E59" s="17"/>
    </row>
    <row r="60" spans="1:5" x14ac:dyDescent="0.2">
      <c r="A60" s="17"/>
      <c r="B60" s="17"/>
      <c r="C60" s="17"/>
      <c r="D60" s="17"/>
      <c r="E60" s="17"/>
    </row>
    <row r="61" spans="1:5" x14ac:dyDescent="0.2">
      <c r="A61" s="17"/>
      <c r="B61" s="17"/>
      <c r="C61" s="17"/>
      <c r="D61" s="17"/>
      <c r="E61" s="17"/>
    </row>
    <row r="62" spans="1:5" x14ac:dyDescent="0.2">
      <c r="A62" s="17"/>
      <c r="B62" s="17"/>
      <c r="C62" s="17"/>
      <c r="D62" s="17"/>
      <c r="E62" s="17"/>
    </row>
    <row r="63" spans="1:5" x14ac:dyDescent="0.2">
      <c r="A63" s="17"/>
      <c r="B63" s="17"/>
      <c r="C63" s="17"/>
      <c r="D63" s="17"/>
      <c r="E63" s="17"/>
    </row>
    <row r="64" spans="1:5" x14ac:dyDescent="0.2">
      <c r="A64" s="17"/>
      <c r="B64" s="17"/>
      <c r="C64" s="17"/>
      <c r="D64" s="17"/>
      <c r="E64" s="17"/>
    </row>
    <row r="65" spans="1:5" x14ac:dyDescent="0.2">
      <c r="A65" s="17"/>
      <c r="B65" s="17"/>
      <c r="C65" s="17"/>
      <c r="D65" s="17"/>
      <c r="E65" s="17"/>
    </row>
    <row r="66" spans="1:5" x14ac:dyDescent="0.2">
      <c r="A66" s="17"/>
      <c r="B66" s="17"/>
      <c r="C66" s="17"/>
      <c r="D66" s="17"/>
      <c r="E66" s="17"/>
    </row>
    <row r="67" spans="1:5" x14ac:dyDescent="0.2">
      <c r="A67" s="17"/>
      <c r="B67" s="17"/>
      <c r="C67" s="17"/>
      <c r="D67" s="17"/>
      <c r="E67" s="17"/>
    </row>
    <row r="68" spans="1:5" x14ac:dyDescent="0.2">
      <c r="A68" s="17"/>
      <c r="B68" s="17"/>
      <c r="C68" s="17"/>
      <c r="D68" s="17"/>
      <c r="E68" s="17"/>
    </row>
    <row r="69" spans="1:5" x14ac:dyDescent="0.2">
      <c r="A69" s="17"/>
      <c r="B69" s="17"/>
      <c r="C69" s="17"/>
      <c r="D69" s="17"/>
      <c r="E69" s="17"/>
    </row>
    <row r="70" spans="1:5" x14ac:dyDescent="0.2">
      <c r="A70" s="17"/>
      <c r="B70" s="17"/>
      <c r="C70" s="17"/>
      <c r="D70" s="17"/>
      <c r="E70" s="17"/>
    </row>
    <row r="71" spans="1:5" x14ac:dyDescent="0.2">
      <c r="A71" s="17"/>
      <c r="B71" s="17"/>
      <c r="C71" s="17"/>
      <c r="D71" s="17"/>
      <c r="E71" s="17"/>
    </row>
    <row r="72" spans="1:5" x14ac:dyDescent="0.2">
      <c r="A72" s="17"/>
      <c r="B72" s="17"/>
      <c r="C72" s="17"/>
      <c r="D72" s="17"/>
      <c r="E72" s="17"/>
    </row>
    <row r="73" spans="1:5" x14ac:dyDescent="0.2">
      <c r="A73" s="17"/>
      <c r="B73" s="17"/>
      <c r="C73" s="17"/>
      <c r="D73" s="17"/>
      <c r="E73" s="17"/>
    </row>
    <row r="74" spans="1:5" x14ac:dyDescent="0.2">
      <c r="A74" s="17"/>
      <c r="B74" s="17"/>
      <c r="C74" s="17"/>
      <c r="D74" s="17"/>
      <c r="E74" s="17"/>
    </row>
    <row r="75" spans="1:5" x14ac:dyDescent="0.2">
      <c r="A75" s="17"/>
      <c r="B75" s="17"/>
      <c r="C75" s="17"/>
      <c r="D75" s="17"/>
      <c r="E75" s="17"/>
    </row>
    <row r="76" spans="1:5" x14ac:dyDescent="0.2">
      <c r="A76" s="17"/>
      <c r="B76" s="17"/>
      <c r="C76" s="17"/>
      <c r="D76" s="17"/>
      <c r="E76" s="17"/>
    </row>
    <row r="77" spans="1:5" x14ac:dyDescent="0.2">
      <c r="A77" s="17"/>
      <c r="B77" s="17"/>
      <c r="C77" s="17"/>
      <c r="D77" s="17"/>
      <c r="E77" s="17"/>
    </row>
    <row r="78" spans="1:5" x14ac:dyDescent="0.2">
      <c r="A78" s="17"/>
      <c r="B78" s="17"/>
      <c r="C78" s="17"/>
      <c r="D78" s="17"/>
      <c r="E78" s="17"/>
    </row>
    <row r="79" spans="1:5" x14ac:dyDescent="0.2">
      <c r="A79" s="17"/>
      <c r="B79" s="17"/>
      <c r="C79" s="17"/>
      <c r="D79" s="17"/>
      <c r="E79" s="17"/>
    </row>
    <row r="80" spans="1:5" x14ac:dyDescent="0.2">
      <c r="A80" s="17"/>
      <c r="B80" s="17"/>
      <c r="C80" s="17"/>
      <c r="D80" s="17"/>
      <c r="E80" s="17"/>
    </row>
    <row r="81" spans="1:5" x14ac:dyDescent="0.2">
      <c r="A81" s="17"/>
      <c r="B81" s="17"/>
      <c r="C81" s="17"/>
      <c r="D81" s="17"/>
      <c r="E81" s="17"/>
    </row>
    <row r="82" spans="1:5" x14ac:dyDescent="0.2">
      <c r="A82" s="17"/>
      <c r="B82" s="17"/>
      <c r="C82" s="17"/>
      <c r="D82" s="17"/>
      <c r="E82" s="17"/>
    </row>
    <row r="83" spans="1:5" x14ac:dyDescent="0.2">
      <c r="A83" s="17"/>
      <c r="B83" s="17"/>
      <c r="C83" s="17"/>
      <c r="D83" s="17"/>
      <c r="E83" s="17"/>
    </row>
    <row r="84" spans="1:5" x14ac:dyDescent="0.2">
      <c r="A84" s="17"/>
      <c r="B84" s="17"/>
      <c r="C84" s="17"/>
      <c r="D84" s="17"/>
      <c r="E84" s="17"/>
    </row>
    <row r="85" spans="1:5" x14ac:dyDescent="0.2">
      <c r="A85" s="17"/>
      <c r="B85" s="17"/>
      <c r="C85" s="17"/>
      <c r="D85" s="17"/>
      <c r="E85" s="17"/>
    </row>
    <row r="86" spans="1:5" x14ac:dyDescent="0.2">
      <c r="A86" s="17"/>
      <c r="B86" s="17"/>
      <c r="C86" s="17"/>
      <c r="D86" s="17"/>
      <c r="E86" s="17"/>
    </row>
    <row r="87" spans="1:5" x14ac:dyDescent="0.2">
      <c r="A87" s="17"/>
      <c r="B87" s="17"/>
      <c r="C87" s="17"/>
      <c r="D87" s="17"/>
      <c r="E87" s="17"/>
    </row>
    <row r="88" spans="1:5" x14ac:dyDescent="0.2">
      <c r="A88" s="17"/>
      <c r="B88" s="17"/>
      <c r="C88" s="17"/>
      <c r="D88" s="17"/>
      <c r="E88" s="17"/>
    </row>
    <row r="89" spans="1:5" x14ac:dyDescent="0.2">
      <c r="A89" s="17"/>
      <c r="B89" s="17"/>
      <c r="C89" s="17"/>
      <c r="D89" s="17"/>
      <c r="E89" s="17"/>
    </row>
    <row r="90" spans="1:5" x14ac:dyDescent="0.2">
      <c r="A90" s="17"/>
      <c r="B90" s="17"/>
      <c r="C90" s="17"/>
      <c r="D90" s="17"/>
      <c r="E90" s="17"/>
    </row>
    <row r="91" spans="1:5" x14ac:dyDescent="0.2">
      <c r="A91" s="17"/>
      <c r="B91" s="17"/>
      <c r="C91" s="17"/>
      <c r="D91" s="17"/>
      <c r="E91" s="17"/>
    </row>
    <row r="92" spans="1:5" x14ac:dyDescent="0.2">
      <c r="A92" s="17"/>
      <c r="B92" s="17"/>
      <c r="C92" s="17"/>
      <c r="D92" s="17"/>
      <c r="E92" s="17"/>
    </row>
    <row r="93" spans="1:5" x14ac:dyDescent="0.2">
      <c r="A93" s="17"/>
      <c r="B93" s="17"/>
      <c r="C93" s="17"/>
      <c r="D93" s="17"/>
      <c r="E93" s="17"/>
    </row>
    <row r="94" spans="1:5" x14ac:dyDescent="0.2">
      <c r="A94" s="17"/>
      <c r="B94" s="17"/>
      <c r="C94" s="17"/>
      <c r="D94" s="17"/>
      <c r="E94" s="17"/>
    </row>
    <row r="95" spans="1:5" x14ac:dyDescent="0.2">
      <c r="A95" s="17"/>
      <c r="B95" s="17"/>
      <c r="C95" s="17"/>
      <c r="D95" s="17"/>
      <c r="E95" s="17"/>
    </row>
    <row r="96" spans="1:5" x14ac:dyDescent="0.2">
      <c r="A96" s="17"/>
      <c r="B96" s="17"/>
      <c r="C96" s="17"/>
      <c r="D96" s="17"/>
      <c r="E96" s="17"/>
    </row>
    <row r="97" spans="1:5" x14ac:dyDescent="0.2">
      <c r="A97" s="17"/>
      <c r="B97" s="17"/>
      <c r="C97" s="17"/>
      <c r="D97" s="17"/>
      <c r="E97" s="17"/>
    </row>
    <row r="98" spans="1:5" x14ac:dyDescent="0.2">
      <c r="A98" s="17"/>
      <c r="B98" s="17"/>
      <c r="C98" s="17"/>
      <c r="D98" s="17"/>
      <c r="E98" s="17"/>
    </row>
    <row r="99" spans="1:5" x14ac:dyDescent="0.2">
      <c r="A99" s="17"/>
      <c r="B99" s="17"/>
      <c r="C99" s="17"/>
      <c r="D99" s="17"/>
      <c r="E99" s="17"/>
    </row>
    <row r="100" spans="1:5" x14ac:dyDescent="0.2">
      <c r="A100" s="17"/>
      <c r="B100" s="17"/>
      <c r="C100" s="17"/>
      <c r="D100" s="17"/>
      <c r="E100" s="17"/>
    </row>
    <row r="101" spans="1:5" x14ac:dyDescent="0.2">
      <c r="A101" s="17"/>
      <c r="B101" s="17"/>
      <c r="C101" s="17"/>
      <c r="D101" s="17"/>
      <c r="E101" s="17"/>
    </row>
    <row r="102" spans="1:5" x14ac:dyDescent="0.2">
      <c r="A102" s="17"/>
      <c r="B102" s="17"/>
      <c r="C102" s="17"/>
      <c r="D102" s="17"/>
      <c r="E102" s="17"/>
    </row>
    <row r="103" spans="1:5" x14ac:dyDescent="0.2">
      <c r="A103" s="17"/>
      <c r="B103" s="17"/>
      <c r="C103" s="17"/>
      <c r="D103" s="17"/>
      <c r="E103" s="17"/>
    </row>
    <row r="104" spans="1:5" x14ac:dyDescent="0.2">
      <c r="A104" s="17"/>
      <c r="B104" s="17"/>
      <c r="C104" s="17"/>
      <c r="D104" s="17"/>
      <c r="E104" s="17"/>
    </row>
    <row r="105" spans="1:5" x14ac:dyDescent="0.2">
      <c r="A105" s="17"/>
      <c r="B105" s="17"/>
      <c r="C105" s="17"/>
      <c r="D105" s="17"/>
      <c r="E105" s="17"/>
    </row>
    <row r="106" spans="1:5" x14ac:dyDescent="0.2">
      <c r="A106" s="17"/>
      <c r="B106" s="17"/>
      <c r="C106" s="17"/>
      <c r="D106" s="17"/>
      <c r="E106" s="17"/>
    </row>
    <row r="107" spans="1:5" x14ac:dyDescent="0.2">
      <c r="A107" s="17"/>
      <c r="B107" s="17"/>
      <c r="C107" s="17"/>
      <c r="D107" s="17"/>
      <c r="E107" s="17"/>
    </row>
    <row r="108" spans="1:5" x14ac:dyDescent="0.2">
      <c r="A108" s="17"/>
      <c r="B108" s="17"/>
      <c r="C108" s="17"/>
      <c r="D108" s="17"/>
      <c r="E108" s="17"/>
    </row>
    <row r="109" spans="1:5" x14ac:dyDescent="0.2">
      <c r="A109" s="17"/>
      <c r="B109" s="17"/>
      <c r="C109" s="17"/>
      <c r="D109" s="17"/>
      <c r="E109" s="17"/>
    </row>
    <row r="110" spans="1:5" x14ac:dyDescent="0.2">
      <c r="A110" s="17"/>
      <c r="B110" s="17"/>
      <c r="C110" s="17"/>
      <c r="D110" s="17"/>
      <c r="E110" s="17"/>
    </row>
    <row r="111" spans="1:5" x14ac:dyDescent="0.2">
      <c r="A111" s="17"/>
      <c r="B111" s="17"/>
      <c r="C111" s="17"/>
      <c r="D111" s="17"/>
      <c r="E111" s="17"/>
    </row>
    <row r="112" spans="1:5" x14ac:dyDescent="0.2">
      <c r="A112" s="17"/>
      <c r="B112" s="17"/>
      <c r="C112" s="17"/>
      <c r="D112" s="17"/>
      <c r="E112" s="17"/>
    </row>
    <row r="113" spans="1:5" x14ac:dyDescent="0.2">
      <c r="A113" s="17"/>
      <c r="B113" s="17"/>
      <c r="C113" s="17"/>
      <c r="D113" s="17"/>
      <c r="E113" s="17"/>
    </row>
    <row r="114" spans="1:5" x14ac:dyDescent="0.2">
      <c r="A114" s="17"/>
      <c r="B114" s="17"/>
      <c r="C114" s="17"/>
      <c r="D114" s="17"/>
      <c r="E114" s="17"/>
    </row>
    <row r="115" spans="1:5" x14ac:dyDescent="0.2">
      <c r="A115" s="17"/>
      <c r="B115" s="17"/>
      <c r="C115" s="17"/>
      <c r="D115" s="17"/>
      <c r="E115" s="17"/>
    </row>
    <row r="116" spans="1:5" x14ac:dyDescent="0.2">
      <c r="A116" s="17"/>
      <c r="B116" s="17"/>
      <c r="C116" s="17"/>
      <c r="D116" s="17"/>
      <c r="E116" s="17"/>
    </row>
    <row r="117" spans="1:5" x14ac:dyDescent="0.2">
      <c r="A117" s="17"/>
      <c r="B117" s="17"/>
      <c r="C117" s="17"/>
      <c r="D117" s="17"/>
      <c r="E117" s="17"/>
    </row>
    <row r="118" spans="1:5" x14ac:dyDescent="0.2">
      <c r="A118" s="17"/>
      <c r="B118" s="17"/>
      <c r="C118" s="17"/>
      <c r="D118" s="17"/>
      <c r="E118" s="17"/>
    </row>
    <row r="119" spans="1:5" x14ac:dyDescent="0.2">
      <c r="A119" s="17"/>
      <c r="B119" s="17"/>
      <c r="C119" s="17"/>
      <c r="D119" s="17"/>
      <c r="E119" s="17"/>
    </row>
    <row r="120" spans="1:5" x14ac:dyDescent="0.2">
      <c r="A120" s="17"/>
      <c r="B120" s="17"/>
      <c r="C120" s="17"/>
      <c r="D120" s="17"/>
      <c r="E120" s="17"/>
    </row>
    <row r="121" spans="1:5" x14ac:dyDescent="0.2">
      <c r="A121" s="17"/>
      <c r="B121" s="17"/>
      <c r="C121" s="17"/>
      <c r="D121" s="17"/>
      <c r="E121" s="17"/>
    </row>
    <row r="122" spans="1:5" x14ac:dyDescent="0.2">
      <c r="A122" s="17"/>
      <c r="B122" s="17"/>
      <c r="C122" s="17"/>
      <c r="D122" s="17"/>
      <c r="E122" s="17"/>
    </row>
    <row r="123" spans="1:5" x14ac:dyDescent="0.2">
      <c r="A123" s="17"/>
      <c r="B123" s="17"/>
      <c r="C123" s="17"/>
      <c r="D123" s="17"/>
      <c r="E123" s="17"/>
    </row>
    <row r="124" spans="1:5" x14ac:dyDescent="0.2">
      <c r="A124" s="17"/>
      <c r="B124" s="17"/>
      <c r="C124" s="17"/>
      <c r="D124" s="17"/>
      <c r="E124" s="17"/>
    </row>
    <row r="125" spans="1:5" x14ac:dyDescent="0.2">
      <c r="A125" s="17"/>
      <c r="B125" s="17"/>
      <c r="C125" s="17"/>
      <c r="D125" s="17"/>
      <c r="E125" s="17"/>
    </row>
    <row r="126" spans="1:5" x14ac:dyDescent="0.2">
      <c r="A126" s="17"/>
      <c r="B126" s="17"/>
      <c r="C126" s="17"/>
      <c r="D126" s="17"/>
      <c r="E126" s="17"/>
    </row>
    <row r="127" spans="1:5" x14ac:dyDescent="0.2">
      <c r="A127" s="17"/>
      <c r="B127" s="17"/>
      <c r="C127" s="17"/>
      <c r="D127" s="17"/>
      <c r="E127" s="17"/>
    </row>
    <row r="128" spans="1:5" x14ac:dyDescent="0.2">
      <c r="A128" s="17"/>
      <c r="B128" s="17"/>
      <c r="C128" s="17"/>
      <c r="D128" s="17"/>
      <c r="E128" s="17"/>
    </row>
    <row r="129" spans="1:5" x14ac:dyDescent="0.2">
      <c r="A129" s="17"/>
      <c r="B129" s="17"/>
      <c r="C129" s="17"/>
      <c r="D129" s="17"/>
      <c r="E129" s="17"/>
    </row>
    <row r="130" spans="1:5" x14ac:dyDescent="0.2">
      <c r="A130" s="17"/>
      <c r="B130" s="17"/>
      <c r="C130" s="17"/>
      <c r="D130" s="17"/>
      <c r="E130" s="17"/>
    </row>
    <row r="131" spans="1:5" x14ac:dyDescent="0.2">
      <c r="A131" s="17"/>
      <c r="B131" s="17"/>
      <c r="C131" s="17"/>
      <c r="D131" s="17"/>
      <c r="E131" s="17"/>
    </row>
    <row r="132" spans="1:5" x14ac:dyDescent="0.2">
      <c r="A132" s="17"/>
      <c r="B132" s="17"/>
      <c r="C132" s="17"/>
      <c r="D132" s="17"/>
      <c r="E132" s="17"/>
    </row>
    <row r="133" spans="1:5" x14ac:dyDescent="0.2">
      <c r="A133" s="17"/>
      <c r="B133" s="17"/>
      <c r="C133" s="17"/>
      <c r="D133" s="17"/>
      <c r="E133" s="17"/>
    </row>
    <row r="134" spans="1:5" x14ac:dyDescent="0.2">
      <c r="A134" s="17"/>
      <c r="B134" s="17"/>
      <c r="C134" s="17"/>
      <c r="D134" s="17"/>
      <c r="E134" s="17"/>
    </row>
    <row r="135" spans="1:5" x14ac:dyDescent="0.2">
      <c r="A135" s="17"/>
      <c r="B135" s="17"/>
      <c r="C135" s="17"/>
      <c r="D135" s="17"/>
      <c r="E135" s="17"/>
    </row>
    <row r="136" spans="1:5" x14ac:dyDescent="0.2">
      <c r="A136" s="17"/>
      <c r="B136" s="17"/>
      <c r="C136" s="17"/>
      <c r="D136" s="17"/>
      <c r="E136" s="17"/>
    </row>
    <row r="137" spans="1:5" x14ac:dyDescent="0.2">
      <c r="A137" s="17"/>
      <c r="B137" s="17"/>
      <c r="C137" s="17"/>
      <c r="D137" s="17"/>
      <c r="E137" s="17"/>
    </row>
    <row r="138" spans="1:5" x14ac:dyDescent="0.2">
      <c r="A138" s="17"/>
      <c r="B138" s="17"/>
      <c r="C138" s="17"/>
      <c r="D138" s="17"/>
      <c r="E138" s="17"/>
    </row>
    <row r="139" spans="1:5" x14ac:dyDescent="0.2">
      <c r="A139" s="17"/>
      <c r="B139" s="17"/>
      <c r="C139" s="17"/>
      <c r="D139" s="17"/>
      <c r="E139" s="17"/>
    </row>
    <row r="140" spans="1:5" x14ac:dyDescent="0.2">
      <c r="A140" s="17"/>
      <c r="B140" s="17"/>
      <c r="C140" s="17"/>
      <c r="D140" s="17"/>
      <c r="E140" s="17"/>
    </row>
    <row r="141" spans="1:5" x14ac:dyDescent="0.2">
      <c r="A141" s="17"/>
      <c r="B141" s="17"/>
      <c r="C141" s="17"/>
      <c r="D141" s="17"/>
      <c r="E141" s="17"/>
    </row>
    <row r="142" spans="1:5" x14ac:dyDescent="0.2">
      <c r="A142" s="17"/>
      <c r="B142" s="17"/>
      <c r="C142" s="17"/>
      <c r="D142" s="17"/>
      <c r="E142" s="17"/>
    </row>
    <row r="143" spans="1:5" x14ac:dyDescent="0.2">
      <c r="A143" s="17"/>
      <c r="B143" s="17"/>
      <c r="C143" s="17"/>
      <c r="D143" s="17"/>
      <c r="E143" s="17"/>
    </row>
    <row r="144" spans="1:5" x14ac:dyDescent="0.2">
      <c r="A144" s="17"/>
      <c r="B144" s="17"/>
      <c r="C144" s="17"/>
      <c r="D144" s="17"/>
      <c r="E144" s="17"/>
    </row>
    <row r="145" spans="1:5" x14ac:dyDescent="0.2">
      <c r="A145" s="17"/>
      <c r="B145" s="17"/>
      <c r="C145" s="17"/>
      <c r="D145" s="17"/>
      <c r="E145" s="17"/>
    </row>
    <row r="146" spans="1:5" x14ac:dyDescent="0.2">
      <c r="A146" s="17"/>
      <c r="B146" s="17"/>
      <c r="C146" s="17"/>
      <c r="D146" s="17"/>
      <c r="E146" s="17"/>
    </row>
    <row r="147" spans="1:5" x14ac:dyDescent="0.2">
      <c r="A147" s="17"/>
      <c r="B147" s="17"/>
      <c r="C147" s="17"/>
      <c r="D147" s="17"/>
      <c r="E147" s="17"/>
    </row>
    <row r="148" spans="1:5" x14ac:dyDescent="0.2">
      <c r="A148" s="17"/>
      <c r="B148" s="17"/>
      <c r="C148" s="17"/>
      <c r="D148" s="17"/>
      <c r="E148" s="17"/>
    </row>
    <row r="149" spans="1:5" x14ac:dyDescent="0.2">
      <c r="A149" s="17"/>
      <c r="B149" s="17"/>
      <c r="C149" s="17"/>
      <c r="D149" s="17"/>
      <c r="E149" s="17"/>
    </row>
    <row r="150" spans="1:5" x14ac:dyDescent="0.2">
      <c r="A150" s="17"/>
      <c r="B150" s="17"/>
      <c r="C150" s="17"/>
      <c r="D150" s="17"/>
      <c r="E150" s="17"/>
    </row>
    <row r="151" spans="1:5" x14ac:dyDescent="0.2">
      <c r="A151" s="17"/>
      <c r="B151" s="17"/>
      <c r="C151" s="17"/>
      <c r="D151" s="17"/>
      <c r="E151" s="17"/>
    </row>
    <row r="152" spans="1:5" x14ac:dyDescent="0.2">
      <c r="A152" s="17"/>
      <c r="B152" s="17"/>
      <c r="C152" s="17"/>
      <c r="D152" s="17"/>
      <c r="E152" s="17"/>
    </row>
    <row r="153" spans="1:5" x14ac:dyDescent="0.2">
      <c r="A153" s="17"/>
      <c r="B153" s="17"/>
      <c r="C153" s="17"/>
      <c r="D153" s="17"/>
      <c r="E153" s="17"/>
    </row>
    <row r="154" spans="1:5" x14ac:dyDescent="0.2">
      <c r="A154" s="17"/>
      <c r="B154" s="17"/>
      <c r="C154" s="17"/>
      <c r="D154" s="17"/>
      <c r="E154" s="17"/>
    </row>
    <row r="155" spans="1:5" x14ac:dyDescent="0.2">
      <c r="A155" s="17"/>
      <c r="B155" s="17"/>
      <c r="C155" s="17"/>
      <c r="D155" s="17"/>
      <c r="E155" s="17"/>
    </row>
    <row r="156" spans="1:5" x14ac:dyDescent="0.2">
      <c r="A156" s="17"/>
      <c r="B156" s="17"/>
      <c r="C156" s="17"/>
      <c r="D156" s="17"/>
      <c r="E156" s="17"/>
    </row>
    <row r="157" spans="1:5" x14ac:dyDescent="0.2">
      <c r="A157" s="17"/>
      <c r="B157" s="17"/>
      <c r="C157" s="17"/>
      <c r="D157" s="17"/>
      <c r="E157" s="17"/>
    </row>
    <row r="158" spans="1:5" x14ac:dyDescent="0.2">
      <c r="A158" s="17"/>
      <c r="B158" s="17"/>
      <c r="C158" s="17"/>
      <c r="D158" s="17"/>
      <c r="E158" s="17"/>
    </row>
    <row r="159" spans="1:5" x14ac:dyDescent="0.2">
      <c r="A159" s="17"/>
      <c r="B159" s="17"/>
      <c r="C159" s="17"/>
      <c r="D159" s="17"/>
      <c r="E159" s="17"/>
    </row>
    <row r="160" spans="1:5" x14ac:dyDescent="0.2">
      <c r="A160" s="17"/>
      <c r="B160" s="17"/>
      <c r="C160" s="17"/>
      <c r="D160" s="17"/>
      <c r="E160" s="17"/>
    </row>
    <row r="161" spans="1:5" x14ac:dyDescent="0.2">
      <c r="A161" s="17"/>
      <c r="B161" s="17"/>
      <c r="C161" s="17"/>
      <c r="D161" s="17"/>
      <c r="E161" s="17"/>
    </row>
    <row r="162" spans="1:5" x14ac:dyDescent="0.2">
      <c r="A162" s="17"/>
      <c r="B162" s="17"/>
      <c r="C162" s="17"/>
      <c r="D162" s="17"/>
      <c r="E162" s="17"/>
    </row>
    <row r="163" spans="1:5" x14ac:dyDescent="0.2">
      <c r="A163" s="17"/>
      <c r="B163" s="17"/>
      <c r="C163" s="17"/>
      <c r="D163" s="17"/>
      <c r="E163" s="17"/>
    </row>
    <row r="164" spans="1:5" x14ac:dyDescent="0.2">
      <c r="A164" s="17"/>
      <c r="B164" s="17"/>
      <c r="C164" s="17"/>
      <c r="D164" s="17"/>
      <c r="E164" s="17"/>
    </row>
    <row r="165" spans="1:5" x14ac:dyDescent="0.2">
      <c r="A165" s="17"/>
      <c r="B165" s="17"/>
      <c r="C165" s="17"/>
      <c r="D165" s="17"/>
      <c r="E165" s="17"/>
    </row>
    <row r="166" spans="1:5" x14ac:dyDescent="0.2">
      <c r="A166" s="17"/>
      <c r="B166" s="17"/>
      <c r="C166" s="17"/>
      <c r="D166" s="17"/>
      <c r="E166" s="17"/>
    </row>
    <row r="167" spans="1:5" x14ac:dyDescent="0.2">
      <c r="A167" s="17"/>
      <c r="B167" s="17"/>
      <c r="C167" s="17"/>
      <c r="D167" s="17"/>
      <c r="E167" s="17"/>
    </row>
    <row r="168" spans="1:5" x14ac:dyDescent="0.2">
      <c r="A168" s="17"/>
      <c r="B168" s="17"/>
      <c r="C168" s="17"/>
      <c r="D168" s="17"/>
      <c r="E168" s="17"/>
    </row>
    <row r="169" spans="1:5" x14ac:dyDescent="0.2">
      <c r="A169" s="17"/>
      <c r="B169" s="17"/>
      <c r="C169" s="17"/>
      <c r="D169" s="17"/>
      <c r="E169" s="17"/>
    </row>
    <row r="170" spans="1:5" x14ac:dyDescent="0.2">
      <c r="A170" s="17"/>
      <c r="B170" s="17"/>
      <c r="C170" s="17"/>
      <c r="D170" s="17"/>
      <c r="E170" s="17"/>
    </row>
    <row r="171" spans="1:5" x14ac:dyDescent="0.2">
      <c r="A171" s="17"/>
      <c r="B171" s="17"/>
      <c r="C171" s="17"/>
      <c r="D171" s="17"/>
      <c r="E171" s="17"/>
    </row>
    <row r="172" spans="1:5" x14ac:dyDescent="0.2">
      <c r="A172" s="17"/>
      <c r="B172" s="17"/>
      <c r="C172" s="17"/>
      <c r="D172" s="17"/>
      <c r="E172" s="17"/>
    </row>
    <row r="173" spans="1:5" x14ac:dyDescent="0.2">
      <c r="A173" s="17"/>
      <c r="B173" s="17"/>
      <c r="C173" s="17"/>
      <c r="D173" s="17"/>
      <c r="E173" s="17"/>
    </row>
    <row r="174" spans="1:5" x14ac:dyDescent="0.2">
      <c r="A174" s="17"/>
      <c r="B174" s="17"/>
      <c r="C174" s="17"/>
      <c r="D174" s="17"/>
      <c r="E174" s="17"/>
    </row>
    <row r="175" spans="1:5" x14ac:dyDescent="0.2">
      <c r="A175" s="17"/>
      <c r="B175" s="17"/>
      <c r="C175" s="17"/>
      <c r="D175" s="17"/>
      <c r="E175" s="17"/>
    </row>
    <row r="176" spans="1:5" x14ac:dyDescent="0.2">
      <c r="A176" s="17"/>
      <c r="B176" s="17"/>
      <c r="C176" s="17"/>
      <c r="D176" s="17"/>
      <c r="E176" s="17"/>
    </row>
    <row r="177" spans="1:5" x14ac:dyDescent="0.2">
      <c r="A177" s="17"/>
      <c r="B177" s="17"/>
      <c r="C177" s="17"/>
      <c r="D177" s="17"/>
      <c r="E177" s="17"/>
    </row>
    <row r="178" spans="1:5" x14ac:dyDescent="0.2">
      <c r="A178" s="17"/>
      <c r="B178" s="17"/>
      <c r="C178" s="17"/>
      <c r="D178" s="17"/>
      <c r="E178" s="17"/>
    </row>
    <row r="179" spans="1:5" x14ac:dyDescent="0.2">
      <c r="A179" s="17"/>
      <c r="B179" s="17"/>
      <c r="C179" s="17"/>
      <c r="D179" s="17"/>
      <c r="E179" s="17"/>
    </row>
    <row r="180" spans="1:5" x14ac:dyDescent="0.2">
      <c r="A180" s="17"/>
      <c r="B180" s="17"/>
      <c r="C180" s="17"/>
      <c r="D180" s="17"/>
      <c r="E180" s="17"/>
    </row>
    <row r="181" spans="1:5" x14ac:dyDescent="0.2">
      <c r="A181" s="17"/>
      <c r="B181" s="17"/>
      <c r="C181" s="17"/>
      <c r="D181" s="17"/>
      <c r="E181" s="17"/>
    </row>
    <row r="182" spans="1:5" x14ac:dyDescent="0.2">
      <c r="A182" s="17"/>
      <c r="B182" s="17"/>
      <c r="C182" s="17"/>
      <c r="D182" s="17"/>
      <c r="E182" s="17"/>
    </row>
    <row r="183" spans="1:5" x14ac:dyDescent="0.2">
      <c r="A183" s="17"/>
      <c r="B183" s="17"/>
      <c r="C183" s="17"/>
      <c r="D183" s="17"/>
      <c r="E183" s="17"/>
    </row>
    <row r="184" spans="1:5" x14ac:dyDescent="0.2">
      <c r="A184" s="17"/>
      <c r="B184" s="17"/>
      <c r="C184" s="17"/>
      <c r="D184" s="17"/>
      <c r="E184" s="17"/>
    </row>
    <row r="185" spans="1:5" x14ac:dyDescent="0.2">
      <c r="A185" s="17"/>
      <c r="B185" s="17"/>
      <c r="C185" s="17"/>
      <c r="D185" s="17"/>
      <c r="E185" s="17"/>
    </row>
    <row r="186" spans="1:5" x14ac:dyDescent="0.2">
      <c r="A186" s="17"/>
      <c r="B186" s="17"/>
      <c r="C186" s="17"/>
      <c r="D186" s="17"/>
      <c r="E186" s="17"/>
    </row>
    <row r="187" spans="1:5" x14ac:dyDescent="0.2">
      <c r="A187" s="17"/>
      <c r="B187" s="17"/>
      <c r="C187" s="17"/>
      <c r="D187" s="17"/>
      <c r="E187" s="17"/>
    </row>
    <row r="188" spans="1:5" x14ac:dyDescent="0.2">
      <c r="A188" s="17"/>
      <c r="B188" s="17"/>
      <c r="C188" s="17"/>
      <c r="D188" s="17"/>
      <c r="E188" s="17"/>
    </row>
    <row r="189" spans="1:5" x14ac:dyDescent="0.2">
      <c r="A189" s="17"/>
      <c r="B189" s="17"/>
      <c r="C189" s="17"/>
      <c r="D189" s="17"/>
      <c r="E189" s="17"/>
    </row>
    <row r="190" spans="1:5" x14ac:dyDescent="0.2">
      <c r="A190" s="17"/>
      <c r="B190" s="17"/>
      <c r="C190" s="17"/>
      <c r="D190" s="17"/>
      <c r="E190" s="17"/>
    </row>
    <row r="191" spans="1:5" x14ac:dyDescent="0.2">
      <c r="A191" s="17"/>
      <c r="B191" s="17"/>
      <c r="C191" s="17"/>
      <c r="D191" s="17"/>
      <c r="E191" s="17"/>
    </row>
    <row r="192" spans="1:5" x14ac:dyDescent="0.2">
      <c r="A192" s="17"/>
      <c r="B192" s="17"/>
      <c r="C192" s="17"/>
      <c r="D192" s="17"/>
      <c r="E192" s="17"/>
    </row>
    <row r="193" spans="1:5" x14ac:dyDescent="0.2">
      <c r="A193" s="17"/>
      <c r="B193" s="17"/>
      <c r="C193" s="17"/>
      <c r="D193" s="17"/>
      <c r="E193" s="17"/>
    </row>
    <row r="194" spans="1:5" x14ac:dyDescent="0.2">
      <c r="A194" s="17"/>
      <c r="B194" s="17"/>
      <c r="C194" s="17"/>
      <c r="D194" s="17"/>
      <c r="E194" s="17"/>
    </row>
    <row r="195" spans="1:5" x14ac:dyDescent="0.2">
      <c r="A195" s="17"/>
      <c r="B195" s="17"/>
      <c r="C195" s="17"/>
      <c r="D195" s="17"/>
      <c r="E195" s="17"/>
    </row>
    <row r="196" spans="1:5" x14ac:dyDescent="0.2">
      <c r="A196" s="17"/>
      <c r="B196" s="17"/>
      <c r="C196" s="17"/>
      <c r="D196" s="17"/>
      <c r="E196" s="17"/>
    </row>
    <row r="197" spans="1:5" x14ac:dyDescent="0.2">
      <c r="A197" s="17"/>
      <c r="B197" s="17"/>
      <c r="C197" s="17"/>
      <c r="D197" s="17"/>
      <c r="E197" s="17"/>
    </row>
    <row r="198" spans="1:5" x14ac:dyDescent="0.2">
      <c r="A198" s="17"/>
      <c r="B198" s="17"/>
      <c r="C198" s="17"/>
      <c r="D198" s="17"/>
      <c r="E198" s="17"/>
    </row>
    <row r="199" spans="1:5" x14ac:dyDescent="0.2">
      <c r="A199" s="17"/>
      <c r="B199" s="17"/>
      <c r="C199" s="17"/>
      <c r="D199" s="17"/>
      <c r="E199" s="17"/>
    </row>
    <row r="200" spans="1:5" x14ac:dyDescent="0.2">
      <c r="A200" s="17"/>
      <c r="B200" s="17"/>
      <c r="C200" s="17"/>
      <c r="D200" s="17"/>
      <c r="E200" s="17"/>
    </row>
    <row r="201" spans="1:5" x14ac:dyDescent="0.2">
      <c r="A201" s="17"/>
      <c r="B201" s="17"/>
      <c r="C201" s="17"/>
      <c r="D201" s="17"/>
      <c r="E201" s="17"/>
    </row>
    <row r="202" spans="1:5" x14ac:dyDescent="0.2">
      <c r="A202" s="17"/>
      <c r="B202" s="17"/>
      <c r="C202" s="17"/>
      <c r="D202" s="17"/>
      <c r="E202" s="17"/>
    </row>
    <row r="203" spans="1:5" x14ac:dyDescent="0.2">
      <c r="A203" s="17"/>
      <c r="B203" s="17"/>
      <c r="C203" s="17"/>
      <c r="D203" s="17"/>
      <c r="E203" s="17"/>
    </row>
    <row r="204" spans="1:5" x14ac:dyDescent="0.2">
      <c r="A204" s="17"/>
      <c r="B204" s="17"/>
      <c r="C204" s="17"/>
      <c r="D204" s="17"/>
      <c r="E204" s="17"/>
    </row>
    <row r="205" spans="1:5" x14ac:dyDescent="0.2">
      <c r="A205" s="17"/>
      <c r="B205" s="17"/>
      <c r="C205" s="17"/>
      <c r="D205" s="17"/>
      <c r="E205" s="17"/>
    </row>
    <row r="206" spans="1:5" x14ac:dyDescent="0.2">
      <c r="A206" s="17"/>
      <c r="B206" s="17"/>
      <c r="C206" s="17"/>
      <c r="D206" s="17"/>
      <c r="E206" s="17"/>
    </row>
    <row r="207" spans="1:5" x14ac:dyDescent="0.2">
      <c r="A207" s="17"/>
      <c r="B207" s="17"/>
      <c r="C207" s="17"/>
      <c r="D207" s="17"/>
      <c r="E207" s="17"/>
    </row>
    <row r="208" spans="1:5" x14ac:dyDescent="0.2">
      <c r="A208" s="17"/>
      <c r="B208" s="17"/>
      <c r="C208" s="17"/>
      <c r="D208" s="17"/>
      <c r="E208" s="17"/>
    </row>
    <row r="209" spans="1:5" x14ac:dyDescent="0.2">
      <c r="A209" s="17"/>
      <c r="B209" s="17"/>
      <c r="C209" s="17"/>
      <c r="D209" s="17"/>
      <c r="E209" s="17"/>
    </row>
    <row r="210" spans="1:5" x14ac:dyDescent="0.2">
      <c r="A210" s="17"/>
      <c r="B210" s="17"/>
      <c r="C210" s="17"/>
      <c r="D210" s="17"/>
      <c r="E210" s="17"/>
    </row>
    <row r="211" spans="1:5" x14ac:dyDescent="0.2">
      <c r="A211" s="17"/>
      <c r="B211" s="17"/>
      <c r="C211" s="17"/>
      <c r="D211" s="17"/>
      <c r="E211" s="17"/>
    </row>
    <row r="212" spans="1:5" x14ac:dyDescent="0.2">
      <c r="A212" s="17"/>
      <c r="B212" s="17"/>
      <c r="C212" s="17"/>
      <c r="D212" s="17"/>
      <c r="E212" s="17"/>
    </row>
    <row r="213" spans="1:5" x14ac:dyDescent="0.2">
      <c r="A213" s="17"/>
      <c r="B213" s="17"/>
      <c r="C213" s="17"/>
      <c r="D213" s="17"/>
      <c r="E213" s="17"/>
    </row>
    <row r="214" spans="1:5" x14ac:dyDescent="0.2">
      <c r="A214" s="17"/>
      <c r="B214" s="17"/>
      <c r="C214" s="17"/>
      <c r="D214" s="17"/>
      <c r="E214" s="17"/>
    </row>
    <row r="215" spans="1:5" x14ac:dyDescent="0.2">
      <c r="A215" s="17"/>
      <c r="B215" s="17"/>
      <c r="C215" s="17"/>
      <c r="D215" s="17"/>
      <c r="E215" s="17"/>
    </row>
    <row r="216" spans="1:5" x14ac:dyDescent="0.2">
      <c r="A216" s="17"/>
      <c r="B216" s="17"/>
      <c r="C216" s="17"/>
      <c r="D216" s="17"/>
      <c r="E216" s="17"/>
    </row>
    <row r="217" spans="1:5" x14ac:dyDescent="0.2">
      <c r="A217" s="17"/>
      <c r="B217" s="17"/>
      <c r="C217" s="17"/>
      <c r="D217" s="17"/>
      <c r="E217" s="17"/>
    </row>
    <row r="218" spans="1:5" x14ac:dyDescent="0.2">
      <c r="A218" s="17"/>
      <c r="B218" s="17"/>
      <c r="C218" s="17"/>
      <c r="D218" s="17"/>
      <c r="E218" s="17"/>
    </row>
    <row r="219" spans="1:5" x14ac:dyDescent="0.2">
      <c r="A219" s="17"/>
      <c r="B219" s="17"/>
      <c r="C219" s="17"/>
      <c r="D219" s="17"/>
      <c r="E219" s="17"/>
    </row>
    <row r="220" spans="1:5" x14ac:dyDescent="0.2">
      <c r="A220" s="17"/>
      <c r="B220" s="17"/>
      <c r="C220" s="17"/>
      <c r="D220" s="17"/>
      <c r="E220" s="17"/>
    </row>
    <row r="221" spans="1:5" x14ac:dyDescent="0.2">
      <c r="A221" s="17"/>
      <c r="B221" s="17"/>
      <c r="C221" s="17"/>
      <c r="D221" s="17"/>
      <c r="E221" s="17"/>
    </row>
    <row r="222" spans="1:5" x14ac:dyDescent="0.2">
      <c r="A222" s="17"/>
      <c r="B222" s="17"/>
      <c r="C222" s="17"/>
      <c r="D222" s="17"/>
      <c r="E222" s="17"/>
    </row>
    <row r="223" spans="1:5" x14ac:dyDescent="0.2">
      <c r="A223" s="17"/>
      <c r="B223" s="17"/>
      <c r="C223" s="17"/>
      <c r="D223" s="17"/>
      <c r="E223" s="17"/>
    </row>
    <row r="224" spans="1:5" x14ac:dyDescent="0.2">
      <c r="A224" s="17"/>
      <c r="B224" s="17"/>
      <c r="C224" s="17"/>
      <c r="D224" s="17"/>
      <c r="E224" s="17"/>
    </row>
    <row r="225" spans="1:5" x14ac:dyDescent="0.2">
      <c r="A225" s="17"/>
      <c r="B225" s="17"/>
      <c r="C225" s="17"/>
      <c r="D225" s="17"/>
      <c r="E225" s="17"/>
    </row>
    <row r="226" spans="1:5" x14ac:dyDescent="0.2">
      <c r="A226" s="17"/>
      <c r="B226" s="17"/>
      <c r="C226" s="17"/>
      <c r="D226" s="17"/>
      <c r="E226" s="17"/>
    </row>
    <row r="227" spans="1:5" x14ac:dyDescent="0.2">
      <c r="A227" s="17"/>
      <c r="B227" s="17"/>
      <c r="C227" s="17"/>
      <c r="D227" s="17"/>
      <c r="E227" s="17"/>
    </row>
    <row r="228" spans="1:5" x14ac:dyDescent="0.2">
      <c r="A228" s="17"/>
      <c r="B228" s="17"/>
      <c r="C228" s="17"/>
      <c r="D228" s="17"/>
      <c r="E228" s="17"/>
    </row>
    <row r="229" spans="1:5" x14ac:dyDescent="0.2">
      <c r="A229" s="17"/>
      <c r="B229" s="17"/>
      <c r="C229" s="17"/>
      <c r="D229" s="17"/>
      <c r="E229" s="17"/>
    </row>
    <row r="230" spans="1:5" x14ac:dyDescent="0.2">
      <c r="A230" s="17"/>
      <c r="B230" s="17"/>
      <c r="C230" s="17"/>
      <c r="D230" s="17"/>
      <c r="E230" s="17"/>
    </row>
    <row r="231" spans="1:5" x14ac:dyDescent="0.2">
      <c r="A231" s="17"/>
      <c r="B231" s="17"/>
      <c r="C231" s="17"/>
      <c r="D231" s="17"/>
      <c r="E231" s="17"/>
    </row>
    <row r="232" spans="1:5" x14ac:dyDescent="0.2">
      <c r="A232" s="17"/>
      <c r="B232" s="17"/>
      <c r="C232" s="17"/>
      <c r="D232" s="17"/>
      <c r="E232" s="17"/>
    </row>
    <row r="233" spans="1:5" x14ac:dyDescent="0.2">
      <c r="A233" s="17"/>
      <c r="B233" s="17"/>
      <c r="C233" s="17"/>
      <c r="D233" s="17"/>
      <c r="E233" s="17"/>
    </row>
    <row r="234" spans="1:5" x14ac:dyDescent="0.2">
      <c r="A234" s="17"/>
      <c r="B234" s="17"/>
      <c r="C234" s="17"/>
      <c r="D234" s="17"/>
      <c r="E234" s="17"/>
    </row>
    <row r="235" spans="1:5" x14ac:dyDescent="0.2">
      <c r="A235" s="17"/>
      <c r="B235" s="17"/>
      <c r="C235" s="17"/>
      <c r="D235" s="17"/>
      <c r="E235" s="17"/>
    </row>
    <row r="236" spans="1:5" x14ac:dyDescent="0.2">
      <c r="A236" s="17"/>
      <c r="B236" s="17"/>
      <c r="C236" s="17"/>
      <c r="D236" s="17"/>
      <c r="E236" s="17"/>
    </row>
    <row r="237" spans="1:5" x14ac:dyDescent="0.2">
      <c r="A237" s="17"/>
      <c r="B237" s="17"/>
      <c r="C237" s="17"/>
      <c r="D237" s="17"/>
      <c r="E237" s="17"/>
    </row>
    <row r="238" spans="1:5" x14ac:dyDescent="0.2">
      <c r="A238" s="17"/>
      <c r="B238" s="17"/>
      <c r="C238" s="17"/>
      <c r="D238" s="17"/>
      <c r="E238" s="17"/>
    </row>
    <row r="239" spans="1:5" x14ac:dyDescent="0.2">
      <c r="A239" s="17"/>
      <c r="B239" s="17"/>
      <c r="C239" s="17"/>
      <c r="D239" s="17"/>
      <c r="E239" s="17"/>
    </row>
    <row r="240" spans="1:5" x14ac:dyDescent="0.2">
      <c r="A240" s="17"/>
      <c r="B240" s="17"/>
      <c r="C240" s="17"/>
      <c r="D240" s="17"/>
      <c r="E240" s="17"/>
    </row>
    <row r="241" spans="1:5" x14ac:dyDescent="0.2">
      <c r="A241" s="17"/>
      <c r="B241" s="17"/>
      <c r="C241" s="17"/>
      <c r="D241" s="17"/>
      <c r="E241" s="17"/>
    </row>
    <row r="242" spans="1:5" x14ac:dyDescent="0.2">
      <c r="A242" s="17"/>
      <c r="B242" s="17"/>
      <c r="C242" s="17"/>
      <c r="D242" s="17"/>
      <c r="E242" s="17"/>
    </row>
    <row r="243" spans="1:5" x14ac:dyDescent="0.2">
      <c r="A243" s="17"/>
      <c r="B243" s="17"/>
      <c r="C243" s="17"/>
      <c r="D243" s="17"/>
      <c r="E243" s="17"/>
    </row>
    <row r="244" spans="1:5" x14ac:dyDescent="0.2">
      <c r="A244" s="17"/>
      <c r="B244" s="17"/>
      <c r="C244" s="17"/>
      <c r="D244" s="17"/>
      <c r="E244" s="17"/>
    </row>
    <row r="245" spans="1:5" x14ac:dyDescent="0.2">
      <c r="A245" s="17"/>
      <c r="B245" s="17"/>
      <c r="C245" s="17"/>
      <c r="D245" s="17"/>
      <c r="E245" s="17"/>
    </row>
    <row r="246" spans="1:5" x14ac:dyDescent="0.2">
      <c r="A246" s="17"/>
      <c r="B246" s="17"/>
      <c r="C246" s="17"/>
      <c r="D246" s="17"/>
      <c r="E246" s="17"/>
    </row>
    <row r="247" spans="1:5" x14ac:dyDescent="0.2">
      <c r="A247" s="17"/>
      <c r="B247" s="17"/>
      <c r="C247" s="17"/>
      <c r="D247" s="17"/>
      <c r="E247" s="17"/>
    </row>
    <row r="248" spans="1:5" x14ac:dyDescent="0.2">
      <c r="A248" s="17"/>
      <c r="B248" s="17"/>
      <c r="C248" s="17"/>
      <c r="D248" s="17"/>
      <c r="E248" s="17"/>
    </row>
    <row r="249" spans="1:5" x14ac:dyDescent="0.2">
      <c r="A249" s="17"/>
      <c r="B249" s="17"/>
      <c r="C249" s="17"/>
      <c r="D249" s="17"/>
      <c r="E249" s="17"/>
    </row>
    <row r="250" spans="1:5" x14ac:dyDescent="0.2">
      <c r="A250" s="17"/>
      <c r="B250" s="17"/>
      <c r="C250" s="17"/>
      <c r="D250" s="17"/>
      <c r="E250" s="17"/>
    </row>
    <row r="251" spans="1:5" x14ac:dyDescent="0.2">
      <c r="A251" s="17"/>
      <c r="B251" s="17"/>
      <c r="C251" s="17"/>
      <c r="D251" s="17"/>
      <c r="E251" s="17"/>
    </row>
    <row r="252" spans="1:5" x14ac:dyDescent="0.2">
      <c r="A252" s="17"/>
      <c r="B252" s="17"/>
      <c r="C252" s="17"/>
      <c r="D252" s="17"/>
      <c r="E252" s="17"/>
    </row>
    <row r="253" spans="1:5" x14ac:dyDescent="0.2">
      <c r="A253" s="17"/>
      <c r="B253" s="17"/>
      <c r="C253" s="17"/>
      <c r="D253" s="17"/>
      <c r="E253" s="17"/>
    </row>
    <row r="254" spans="1:5" x14ac:dyDescent="0.2">
      <c r="A254" s="17"/>
      <c r="B254" s="17"/>
      <c r="C254" s="17"/>
      <c r="D254" s="17"/>
      <c r="E254" s="17"/>
    </row>
    <row r="255" spans="1:5" x14ac:dyDescent="0.2">
      <c r="A255" s="17"/>
      <c r="B255" s="17"/>
      <c r="C255" s="17"/>
      <c r="D255" s="17"/>
      <c r="E255" s="17"/>
    </row>
    <row r="256" spans="1:5" x14ac:dyDescent="0.2">
      <c r="A256" s="17"/>
      <c r="B256" s="17"/>
      <c r="C256" s="17"/>
      <c r="D256" s="17"/>
      <c r="E256" s="17"/>
    </row>
    <row r="257" spans="1:5" x14ac:dyDescent="0.2">
      <c r="A257" s="17"/>
      <c r="B257" s="17"/>
      <c r="C257" s="17"/>
      <c r="D257" s="17"/>
      <c r="E257" s="17"/>
    </row>
    <row r="258" spans="1:5" x14ac:dyDescent="0.2">
      <c r="A258" s="17"/>
      <c r="B258" s="17"/>
      <c r="C258" s="17"/>
      <c r="D258" s="17"/>
      <c r="E258" s="17"/>
    </row>
    <row r="259" spans="1:5" x14ac:dyDescent="0.2">
      <c r="A259" s="17"/>
      <c r="B259" s="17"/>
      <c r="C259" s="17"/>
      <c r="D259" s="17"/>
      <c r="E259" s="17"/>
    </row>
    <row r="260" spans="1:5" x14ac:dyDescent="0.2">
      <c r="A260" s="17"/>
      <c r="B260" s="17"/>
      <c r="C260" s="17"/>
      <c r="D260" s="17"/>
      <c r="E260" s="17"/>
    </row>
    <row r="261" spans="1:5" x14ac:dyDescent="0.2">
      <c r="A261" s="17"/>
      <c r="B261" s="17"/>
      <c r="C261" s="17"/>
      <c r="D261" s="17"/>
      <c r="E261" s="17"/>
    </row>
    <row r="262" spans="1:5" x14ac:dyDescent="0.2">
      <c r="A262" s="17"/>
      <c r="B262" s="17"/>
      <c r="C262" s="17"/>
      <c r="D262" s="17"/>
      <c r="E262" s="17"/>
    </row>
    <row r="263" spans="1:5" x14ac:dyDescent="0.2">
      <c r="A263" s="17"/>
      <c r="B263" s="17"/>
      <c r="C263" s="17"/>
      <c r="D263" s="17"/>
      <c r="E263" s="17"/>
    </row>
    <row r="264" spans="1:5" x14ac:dyDescent="0.2">
      <c r="A264" s="17"/>
      <c r="B264" s="17"/>
      <c r="C264" s="17"/>
      <c r="D264" s="17"/>
      <c r="E264" s="17"/>
    </row>
    <row r="265" spans="1:5" x14ac:dyDescent="0.2">
      <c r="A265" s="17"/>
      <c r="B265" s="17"/>
      <c r="C265" s="17"/>
      <c r="D265" s="17"/>
      <c r="E265" s="17"/>
    </row>
    <row r="266" spans="1:5" x14ac:dyDescent="0.2">
      <c r="A266" s="17"/>
      <c r="B266" s="17"/>
      <c r="C266" s="17"/>
      <c r="D266" s="17"/>
      <c r="E266" s="17"/>
    </row>
    <row r="267" spans="1:5" x14ac:dyDescent="0.2">
      <c r="A267" s="17"/>
      <c r="B267" s="17"/>
      <c r="C267" s="17"/>
      <c r="D267" s="17"/>
      <c r="E267" s="17"/>
    </row>
    <row r="268" spans="1:5" x14ac:dyDescent="0.2">
      <c r="A268" s="17"/>
      <c r="B268" s="17"/>
      <c r="C268" s="17"/>
      <c r="D268" s="17"/>
      <c r="E268" s="17"/>
    </row>
    <row r="269" spans="1:5" x14ac:dyDescent="0.2">
      <c r="A269" s="17"/>
      <c r="B269" s="17"/>
      <c r="C269" s="17"/>
      <c r="D269" s="17"/>
      <c r="E269" s="17"/>
    </row>
    <row r="270" spans="1:5" x14ac:dyDescent="0.2">
      <c r="A270" s="17"/>
      <c r="B270" s="17"/>
      <c r="C270" s="17"/>
      <c r="D270" s="17"/>
      <c r="E270" s="17"/>
    </row>
    <row r="271" spans="1:5" x14ac:dyDescent="0.2">
      <c r="A271" s="17"/>
      <c r="B271" s="17"/>
      <c r="C271" s="17"/>
      <c r="D271" s="17"/>
      <c r="E271" s="17"/>
    </row>
    <row r="272" spans="1:5" x14ac:dyDescent="0.2">
      <c r="A272" s="17"/>
      <c r="B272" s="17"/>
      <c r="C272" s="17"/>
      <c r="D272" s="17"/>
      <c r="E272" s="17"/>
    </row>
    <row r="273" spans="1:5" x14ac:dyDescent="0.2">
      <c r="A273" s="17"/>
      <c r="B273" s="17"/>
      <c r="C273" s="17"/>
      <c r="D273" s="17"/>
      <c r="E273" s="17"/>
    </row>
    <row r="274" spans="1:5" x14ac:dyDescent="0.2">
      <c r="A274" s="17"/>
      <c r="B274" s="17"/>
      <c r="C274" s="17"/>
      <c r="D274" s="17"/>
      <c r="E274" s="17"/>
    </row>
    <row r="275" spans="1:5" x14ac:dyDescent="0.2">
      <c r="A275" s="17"/>
      <c r="B275" s="17"/>
      <c r="C275" s="17"/>
      <c r="D275" s="17"/>
      <c r="E275" s="17"/>
    </row>
    <row r="276" spans="1:5" x14ac:dyDescent="0.2">
      <c r="A276" s="17"/>
      <c r="B276" s="17"/>
      <c r="C276" s="17"/>
      <c r="D276" s="17"/>
      <c r="E276" s="17"/>
    </row>
    <row r="277" spans="1:5" x14ac:dyDescent="0.2">
      <c r="A277" s="17"/>
      <c r="B277" s="17"/>
      <c r="C277" s="17"/>
      <c r="D277" s="17"/>
      <c r="E277" s="17"/>
    </row>
    <row r="278" spans="1:5" x14ac:dyDescent="0.2">
      <c r="A278" s="17"/>
      <c r="B278" s="17"/>
      <c r="C278" s="17"/>
      <c r="D278" s="17"/>
      <c r="E278" s="17"/>
    </row>
    <row r="279" spans="1:5" x14ac:dyDescent="0.2">
      <c r="A279" s="17"/>
      <c r="B279" s="17"/>
      <c r="C279" s="17"/>
      <c r="D279" s="17"/>
      <c r="E279" s="17"/>
    </row>
    <row r="280" spans="1:5" x14ac:dyDescent="0.2">
      <c r="A280" s="17"/>
      <c r="B280" s="17"/>
      <c r="C280" s="17"/>
      <c r="D280" s="17"/>
      <c r="E280" s="17"/>
    </row>
    <row r="281" spans="1:5" x14ac:dyDescent="0.2">
      <c r="A281" s="17"/>
      <c r="B281" s="17"/>
      <c r="C281" s="17"/>
      <c r="D281" s="17"/>
      <c r="E281" s="17"/>
    </row>
    <row r="282" spans="1:5" x14ac:dyDescent="0.2">
      <c r="A282" s="17"/>
      <c r="B282" s="17"/>
      <c r="C282" s="17"/>
      <c r="D282" s="17"/>
      <c r="E282" s="17"/>
    </row>
    <row r="283" spans="1:5" x14ac:dyDescent="0.2">
      <c r="A283" s="17"/>
      <c r="B283" s="17"/>
      <c r="C283" s="17"/>
      <c r="D283" s="17"/>
      <c r="E283" s="17"/>
    </row>
    <row r="284" spans="1:5" x14ac:dyDescent="0.2">
      <c r="A284" s="17"/>
      <c r="B284" s="17"/>
      <c r="C284" s="17"/>
      <c r="D284" s="17"/>
      <c r="E284" s="17"/>
    </row>
    <row r="285" spans="1:5" x14ac:dyDescent="0.2">
      <c r="A285" s="17"/>
      <c r="B285" s="17"/>
      <c r="C285" s="17"/>
      <c r="D285" s="17"/>
      <c r="E285" s="17"/>
    </row>
    <row r="286" spans="1:5" x14ac:dyDescent="0.2">
      <c r="A286" s="17"/>
      <c r="B286" s="17"/>
      <c r="C286" s="17"/>
      <c r="D286" s="17"/>
      <c r="E286" s="17"/>
    </row>
    <row r="287" spans="1:5" x14ac:dyDescent="0.2">
      <c r="A287" s="17"/>
      <c r="B287" s="17"/>
      <c r="C287" s="17"/>
      <c r="D287" s="17"/>
      <c r="E287" s="17"/>
    </row>
    <row r="288" spans="1:5" x14ac:dyDescent="0.2">
      <c r="A288" s="17"/>
      <c r="B288" s="17"/>
      <c r="C288" s="17"/>
      <c r="D288" s="17"/>
      <c r="E288" s="17"/>
    </row>
    <row r="289" spans="1:5" x14ac:dyDescent="0.2">
      <c r="A289" s="17"/>
      <c r="B289" s="17"/>
      <c r="C289" s="17"/>
      <c r="D289" s="17"/>
      <c r="E289" s="17"/>
    </row>
    <row r="290" spans="1:5" x14ac:dyDescent="0.2">
      <c r="A290" s="17"/>
      <c r="B290" s="17"/>
      <c r="C290" s="17"/>
      <c r="D290" s="17"/>
      <c r="E290" s="17"/>
    </row>
    <row r="291" spans="1:5" x14ac:dyDescent="0.2">
      <c r="A291" s="17"/>
      <c r="B291" s="17"/>
      <c r="C291" s="17"/>
      <c r="D291" s="17"/>
      <c r="E291" s="17"/>
    </row>
    <row r="292" spans="1:5" x14ac:dyDescent="0.2">
      <c r="A292" s="17"/>
      <c r="B292" s="17"/>
      <c r="C292" s="17"/>
      <c r="D292" s="17"/>
      <c r="E292" s="17"/>
    </row>
    <row r="293" spans="1:5" x14ac:dyDescent="0.2">
      <c r="A293" s="17"/>
      <c r="B293" s="17"/>
      <c r="C293" s="17"/>
      <c r="D293" s="17"/>
      <c r="E293" s="17"/>
    </row>
    <row r="294" spans="1:5" x14ac:dyDescent="0.2">
      <c r="A294" s="17"/>
      <c r="B294" s="17"/>
      <c r="C294" s="17"/>
      <c r="D294" s="17"/>
      <c r="E294" s="17"/>
    </row>
    <row r="295" spans="1:5" x14ac:dyDescent="0.2">
      <c r="A295" s="17"/>
      <c r="B295" s="17"/>
      <c r="C295" s="17"/>
      <c r="D295" s="17"/>
      <c r="E295" s="17"/>
    </row>
    <row r="296" spans="1:5" x14ac:dyDescent="0.2">
      <c r="A296" s="17"/>
      <c r="B296" s="17"/>
      <c r="C296" s="17"/>
      <c r="D296" s="17"/>
      <c r="E296" s="17"/>
    </row>
    <row r="297" spans="1:5" x14ac:dyDescent="0.2">
      <c r="A297" s="17"/>
      <c r="B297" s="17"/>
      <c r="C297" s="17"/>
      <c r="D297" s="17"/>
      <c r="E297" s="17"/>
    </row>
    <row r="298" spans="1:5" x14ac:dyDescent="0.2">
      <c r="A298" s="17"/>
      <c r="B298" s="17"/>
      <c r="C298" s="17"/>
      <c r="D298" s="17"/>
      <c r="E298" s="17"/>
    </row>
    <row r="299" spans="1:5" x14ac:dyDescent="0.2">
      <c r="A299" s="17"/>
      <c r="B299" s="17"/>
      <c r="C299" s="17"/>
      <c r="D299" s="17"/>
      <c r="E299" s="17"/>
    </row>
    <row r="300" spans="1:5" x14ac:dyDescent="0.2">
      <c r="A300" s="17"/>
      <c r="B300" s="17"/>
      <c r="C300" s="17"/>
      <c r="D300" s="17"/>
      <c r="E300" s="17"/>
    </row>
    <row r="301" spans="1:5" x14ac:dyDescent="0.2">
      <c r="A301" s="17"/>
      <c r="B301" s="17"/>
      <c r="C301" s="17"/>
      <c r="D301" s="17"/>
      <c r="E301" s="17"/>
    </row>
    <row r="302" spans="1:5" x14ac:dyDescent="0.2">
      <c r="A302" s="17"/>
      <c r="B302" s="17"/>
      <c r="C302" s="17"/>
      <c r="D302" s="17"/>
      <c r="E302" s="17"/>
    </row>
    <row r="303" spans="1:5" x14ac:dyDescent="0.2">
      <c r="A303" s="17"/>
      <c r="B303" s="17"/>
      <c r="C303" s="17"/>
      <c r="D303" s="17"/>
      <c r="E303" s="17"/>
    </row>
    <row r="304" spans="1:5" x14ac:dyDescent="0.2">
      <c r="A304" s="17"/>
      <c r="B304" s="17"/>
      <c r="C304" s="17"/>
      <c r="D304" s="17"/>
      <c r="E304" s="17"/>
    </row>
    <row r="305" spans="1:5" x14ac:dyDescent="0.2">
      <c r="A305" s="17"/>
      <c r="B305" s="17"/>
      <c r="C305" s="17"/>
      <c r="D305" s="17"/>
      <c r="E305" s="17"/>
    </row>
    <row r="306" spans="1:5" x14ac:dyDescent="0.2">
      <c r="A306" s="17"/>
      <c r="B306" s="17"/>
      <c r="C306" s="17"/>
      <c r="D306" s="17"/>
      <c r="E306" s="17"/>
    </row>
    <row r="307" spans="1:5" x14ac:dyDescent="0.2">
      <c r="A307" s="17"/>
      <c r="B307" s="17"/>
      <c r="C307" s="17"/>
      <c r="D307" s="17"/>
      <c r="E307" s="17"/>
    </row>
    <row r="308" spans="1:5" x14ac:dyDescent="0.2">
      <c r="A308" s="17"/>
      <c r="B308" s="17"/>
      <c r="C308" s="17"/>
      <c r="D308" s="17"/>
      <c r="E308" s="17"/>
    </row>
    <row r="309" spans="1:5" x14ac:dyDescent="0.2">
      <c r="A309" s="17"/>
      <c r="B309" s="17"/>
      <c r="C309" s="17"/>
      <c r="D309" s="17"/>
      <c r="E309" s="17"/>
    </row>
    <row r="310" spans="1:5" x14ac:dyDescent="0.2">
      <c r="A310" s="17"/>
      <c r="B310" s="17"/>
      <c r="C310" s="17"/>
      <c r="D310" s="17"/>
      <c r="E310" s="17"/>
    </row>
    <row r="311" spans="1:5" x14ac:dyDescent="0.2">
      <c r="A311" s="17"/>
      <c r="B311" s="17"/>
      <c r="C311" s="17"/>
      <c r="D311" s="17"/>
      <c r="E311" s="17"/>
    </row>
    <row r="312" spans="1:5" x14ac:dyDescent="0.2">
      <c r="A312" s="17"/>
      <c r="B312" s="17"/>
      <c r="C312" s="17"/>
      <c r="D312" s="17"/>
      <c r="E312" s="17"/>
    </row>
    <row r="313" spans="1:5" x14ac:dyDescent="0.2">
      <c r="A313" s="17"/>
      <c r="B313" s="17"/>
      <c r="C313" s="17"/>
      <c r="D313" s="17"/>
      <c r="E313" s="17"/>
    </row>
    <row r="314" spans="1:5" x14ac:dyDescent="0.2">
      <c r="A314" s="17"/>
      <c r="B314" s="17"/>
      <c r="C314" s="17"/>
      <c r="D314" s="17"/>
      <c r="E314" s="17"/>
    </row>
    <row r="315" spans="1:5" x14ac:dyDescent="0.2">
      <c r="A315" s="17"/>
      <c r="B315" s="17"/>
      <c r="C315" s="17"/>
      <c r="D315" s="17"/>
      <c r="E315" s="17"/>
    </row>
    <row r="316" spans="1:5" x14ac:dyDescent="0.2">
      <c r="A316" s="17"/>
      <c r="B316" s="17"/>
      <c r="C316" s="17"/>
      <c r="D316" s="17"/>
      <c r="E316" s="17"/>
    </row>
    <row r="317" spans="1:5" x14ac:dyDescent="0.2">
      <c r="A317" s="17"/>
      <c r="B317" s="17"/>
      <c r="C317" s="17"/>
      <c r="D317" s="17"/>
      <c r="E317" s="17"/>
    </row>
    <row r="318" spans="1:5" x14ac:dyDescent="0.2">
      <c r="A318" s="17"/>
      <c r="B318" s="17"/>
      <c r="C318" s="17"/>
      <c r="D318" s="17"/>
      <c r="E318" s="17"/>
    </row>
    <row r="319" spans="1:5" x14ac:dyDescent="0.2">
      <c r="A319" s="17"/>
      <c r="B319" s="17"/>
      <c r="C319" s="17"/>
      <c r="D319" s="17"/>
      <c r="E319" s="17"/>
    </row>
    <row r="320" spans="1:5" x14ac:dyDescent="0.2">
      <c r="A320" s="17"/>
      <c r="B320" s="17"/>
      <c r="C320" s="17"/>
      <c r="D320" s="17"/>
      <c r="E320" s="17"/>
    </row>
    <row r="321" spans="1:5" x14ac:dyDescent="0.2">
      <c r="A321" s="17"/>
      <c r="B321" s="17"/>
      <c r="C321" s="17"/>
      <c r="D321" s="17"/>
      <c r="E321" s="17"/>
    </row>
    <row r="322" spans="1:5" x14ac:dyDescent="0.2">
      <c r="A322" s="17"/>
      <c r="B322" s="17"/>
      <c r="C322" s="17"/>
      <c r="D322" s="17"/>
      <c r="E322" s="17"/>
    </row>
    <row r="323" spans="1:5" x14ac:dyDescent="0.2">
      <c r="A323" s="17"/>
      <c r="B323" s="17"/>
      <c r="C323" s="17"/>
      <c r="D323" s="17"/>
      <c r="E323" s="17"/>
    </row>
    <row r="324" spans="1:5" x14ac:dyDescent="0.2">
      <c r="A324" s="17"/>
      <c r="B324" s="17"/>
      <c r="C324" s="17"/>
      <c r="D324" s="17"/>
      <c r="E324" s="17"/>
    </row>
    <row r="325" spans="1:5" x14ac:dyDescent="0.2">
      <c r="A325" s="17"/>
      <c r="B325" s="17"/>
      <c r="C325" s="17"/>
      <c r="D325" s="17"/>
      <c r="E325" s="17"/>
    </row>
    <row r="326" spans="1:5" x14ac:dyDescent="0.2">
      <c r="A326" s="17"/>
      <c r="B326" s="17"/>
      <c r="C326" s="17"/>
      <c r="D326" s="17"/>
      <c r="E326" s="17"/>
    </row>
    <row r="327" spans="1:5" x14ac:dyDescent="0.2">
      <c r="A327" s="17"/>
      <c r="B327" s="17"/>
      <c r="C327" s="17"/>
      <c r="D327" s="17"/>
      <c r="E327" s="17"/>
    </row>
    <row r="328" spans="1:5" x14ac:dyDescent="0.2">
      <c r="A328" s="17"/>
      <c r="B328" s="17"/>
      <c r="C328" s="17"/>
      <c r="D328" s="17"/>
      <c r="E328" s="17"/>
    </row>
    <row r="329" spans="1:5" x14ac:dyDescent="0.2">
      <c r="A329" s="17"/>
      <c r="B329" s="17"/>
      <c r="C329" s="17"/>
      <c r="D329" s="17"/>
      <c r="E329" s="17"/>
    </row>
    <row r="330" spans="1:5" x14ac:dyDescent="0.2">
      <c r="A330" s="17"/>
      <c r="B330" s="17"/>
      <c r="C330" s="17"/>
      <c r="D330" s="17"/>
      <c r="E330" s="17"/>
    </row>
    <row r="331" spans="1:5" x14ac:dyDescent="0.2">
      <c r="A331" s="17"/>
      <c r="B331" s="17"/>
      <c r="C331" s="17"/>
      <c r="D331" s="17"/>
      <c r="E331" s="17"/>
    </row>
    <row r="332" spans="1:5" x14ac:dyDescent="0.2">
      <c r="A332" s="17"/>
      <c r="B332" s="17"/>
      <c r="C332" s="17"/>
      <c r="D332" s="17"/>
      <c r="E332" s="17"/>
    </row>
    <row r="333" spans="1:5" x14ac:dyDescent="0.2">
      <c r="A333" s="17"/>
      <c r="B333" s="17"/>
      <c r="C333" s="17"/>
      <c r="D333" s="17"/>
      <c r="E333" s="17"/>
    </row>
    <row r="334" spans="1:5" x14ac:dyDescent="0.2">
      <c r="A334" s="17"/>
      <c r="B334" s="17"/>
      <c r="C334" s="17"/>
      <c r="D334" s="17"/>
      <c r="E334" s="17"/>
    </row>
    <row r="335" spans="1:5" x14ac:dyDescent="0.2">
      <c r="A335" s="17"/>
      <c r="B335" s="17"/>
      <c r="C335" s="17"/>
      <c r="D335" s="17"/>
      <c r="E335" s="17"/>
    </row>
    <row r="336" spans="1:5" x14ac:dyDescent="0.2">
      <c r="A336" s="17"/>
      <c r="B336" s="17"/>
      <c r="C336" s="17"/>
      <c r="D336" s="17"/>
      <c r="E336" s="17"/>
    </row>
    <row r="337" spans="1:5" x14ac:dyDescent="0.2">
      <c r="A337" s="17"/>
      <c r="B337" s="17"/>
      <c r="C337" s="17"/>
      <c r="D337" s="17"/>
      <c r="E337" s="17"/>
    </row>
    <row r="338" spans="1:5" x14ac:dyDescent="0.2">
      <c r="A338" s="17"/>
      <c r="B338" s="17"/>
      <c r="C338" s="17"/>
      <c r="D338" s="17"/>
      <c r="E338" s="17"/>
    </row>
    <row r="339" spans="1:5" x14ac:dyDescent="0.2">
      <c r="A339" s="17"/>
      <c r="B339" s="17"/>
      <c r="C339" s="17"/>
      <c r="D339" s="17"/>
      <c r="E339" s="17"/>
    </row>
    <row r="340" spans="1:5" x14ac:dyDescent="0.2">
      <c r="A340" s="17"/>
      <c r="B340" s="17"/>
      <c r="C340" s="17"/>
      <c r="D340" s="17"/>
      <c r="E340" s="17"/>
    </row>
    <row r="341" spans="1:5" x14ac:dyDescent="0.2">
      <c r="A341" s="17"/>
      <c r="B341" s="17"/>
      <c r="C341" s="17"/>
      <c r="D341" s="17"/>
      <c r="E341" s="17"/>
    </row>
    <row r="342" spans="1:5" x14ac:dyDescent="0.2">
      <c r="A342" s="17"/>
      <c r="B342" s="17"/>
      <c r="C342" s="17"/>
      <c r="D342" s="17"/>
      <c r="E342" s="17"/>
    </row>
    <row r="343" spans="1:5" x14ac:dyDescent="0.2">
      <c r="A343" s="17"/>
      <c r="B343" s="17"/>
      <c r="C343" s="17"/>
      <c r="D343" s="17"/>
      <c r="E343" s="17"/>
    </row>
    <row r="344" spans="1:5" x14ac:dyDescent="0.2">
      <c r="A344" s="17"/>
      <c r="B344" s="17"/>
      <c r="C344" s="17"/>
      <c r="D344" s="17"/>
      <c r="E344" s="17"/>
    </row>
    <row r="345" spans="1:5" x14ac:dyDescent="0.2">
      <c r="A345" s="17"/>
      <c r="B345" s="17"/>
      <c r="C345" s="17"/>
      <c r="D345" s="17"/>
      <c r="E345" s="17"/>
    </row>
    <row r="346" spans="1:5" x14ac:dyDescent="0.2">
      <c r="A346" s="17"/>
      <c r="B346" s="17"/>
      <c r="C346" s="17"/>
      <c r="D346" s="17"/>
      <c r="E346" s="17"/>
    </row>
    <row r="347" spans="1:5" x14ac:dyDescent="0.2">
      <c r="A347" s="17"/>
      <c r="B347" s="17"/>
      <c r="C347" s="17"/>
      <c r="D347" s="17"/>
      <c r="E347" s="17"/>
    </row>
    <row r="348" spans="1:5" x14ac:dyDescent="0.2">
      <c r="A348" s="17"/>
      <c r="B348" s="17"/>
      <c r="C348" s="17"/>
      <c r="D348" s="17"/>
      <c r="E348" s="17"/>
    </row>
    <row r="349" spans="1:5" x14ac:dyDescent="0.2">
      <c r="A349" s="17"/>
      <c r="B349" s="17"/>
      <c r="C349" s="17"/>
      <c r="D349" s="17"/>
      <c r="E349" s="17"/>
    </row>
    <row r="350" spans="1:5" x14ac:dyDescent="0.2">
      <c r="A350" s="17"/>
      <c r="B350" s="17"/>
      <c r="C350" s="17"/>
      <c r="D350" s="17"/>
      <c r="E350" s="17"/>
    </row>
    <row r="351" spans="1:5" x14ac:dyDescent="0.2">
      <c r="A351" s="17"/>
      <c r="B351" s="17"/>
      <c r="C351" s="17"/>
      <c r="D351" s="17"/>
      <c r="E351" s="17"/>
    </row>
    <row r="352" spans="1:5" x14ac:dyDescent="0.2">
      <c r="A352" s="17"/>
      <c r="B352" s="17"/>
      <c r="C352" s="17"/>
      <c r="D352" s="17"/>
      <c r="E352" s="17"/>
    </row>
    <row r="353" spans="1:5" x14ac:dyDescent="0.2">
      <c r="A353" s="17"/>
      <c r="B353" s="17"/>
      <c r="C353" s="17"/>
      <c r="D353" s="17"/>
      <c r="E353" s="17"/>
    </row>
    <row r="354" spans="1:5" x14ac:dyDescent="0.2">
      <c r="A354" s="17"/>
      <c r="B354" s="17"/>
      <c r="C354" s="17"/>
      <c r="D354" s="17"/>
      <c r="E354" s="17"/>
    </row>
    <row r="355" spans="1:5" x14ac:dyDescent="0.2">
      <c r="A355" s="17"/>
      <c r="B355" s="17"/>
      <c r="C355" s="17"/>
      <c r="D355" s="17"/>
      <c r="E355" s="17"/>
    </row>
    <row r="356" spans="1:5" x14ac:dyDescent="0.2">
      <c r="A356" s="17"/>
      <c r="B356" s="17"/>
      <c r="C356" s="17"/>
      <c r="D356" s="17"/>
      <c r="E356" s="17"/>
    </row>
    <row r="357" spans="1:5" x14ac:dyDescent="0.2">
      <c r="A357" s="17"/>
      <c r="B357" s="17"/>
      <c r="C357" s="17"/>
      <c r="D357" s="17"/>
      <c r="E357" s="17"/>
    </row>
    <row r="358" spans="1:5" x14ac:dyDescent="0.2">
      <c r="A358" s="17"/>
      <c r="B358" s="17"/>
      <c r="C358" s="17"/>
      <c r="D358" s="17"/>
      <c r="E358" s="17"/>
    </row>
    <row r="359" spans="1:5" x14ac:dyDescent="0.2">
      <c r="A359" s="17"/>
      <c r="B359" s="17"/>
      <c r="C359" s="17"/>
      <c r="D359" s="17"/>
      <c r="E359" s="17"/>
    </row>
    <row r="360" spans="1:5" x14ac:dyDescent="0.2">
      <c r="A360" s="17"/>
      <c r="B360" s="17"/>
      <c r="C360" s="17"/>
      <c r="D360" s="17"/>
      <c r="E360" s="17"/>
    </row>
    <row r="361" spans="1:5" x14ac:dyDescent="0.2">
      <c r="A361" s="17"/>
      <c r="B361" s="17"/>
      <c r="C361" s="17"/>
      <c r="D361" s="17"/>
      <c r="E361" s="17"/>
    </row>
    <row r="362" spans="1:5" x14ac:dyDescent="0.2">
      <c r="A362" s="17"/>
      <c r="B362" s="17"/>
      <c r="C362" s="17"/>
      <c r="D362" s="17"/>
      <c r="E362" s="17"/>
    </row>
    <row r="363" spans="1:5" x14ac:dyDescent="0.2">
      <c r="A363" s="17"/>
      <c r="B363" s="17"/>
      <c r="C363" s="17"/>
      <c r="D363" s="17"/>
      <c r="E363" s="17"/>
    </row>
    <row r="364" spans="1:5" x14ac:dyDescent="0.2">
      <c r="A364" s="17"/>
      <c r="B364" s="17"/>
      <c r="C364" s="17"/>
      <c r="D364" s="17"/>
      <c r="E364" s="17"/>
    </row>
    <row r="365" spans="1:5" x14ac:dyDescent="0.2">
      <c r="A365" s="17"/>
      <c r="B365" s="17"/>
      <c r="C365" s="17"/>
      <c r="D365" s="17"/>
      <c r="E365" s="17"/>
    </row>
    <row r="366" spans="1:5" x14ac:dyDescent="0.2">
      <c r="A366" s="17"/>
      <c r="B366" s="17"/>
      <c r="C366" s="17"/>
      <c r="D366" s="17"/>
      <c r="E366" s="17"/>
    </row>
    <row r="367" spans="1:5" x14ac:dyDescent="0.2">
      <c r="A367" s="17"/>
      <c r="B367" s="17"/>
      <c r="C367" s="17"/>
      <c r="D367" s="17"/>
      <c r="E367" s="1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35"/>
  <sheetViews>
    <sheetView zoomScale="80" zoomScaleNormal="80" workbookViewId="0"/>
  </sheetViews>
  <sheetFormatPr defaultRowHeight="12.75" x14ac:dyDescent="0.2"/>
  <cols>
    <col min="1" max="1" width="9.140625" style="2"/>
    <col min="2" max="3" width="9.85546875" style="2" customWidth="1"/>
    <col min="4" max="4" width="9.140625" style="2"/>
    <col min="5" max="5" width="9.140625" style="9"/>
    <col min="6" max="6" width="13.28515625" style="9" bestFit="1" customWidth="1"/>
    <col min="7" max="16384" width="9.140625" style="9"/>
  </cols>
  <sheetData>
    <row r="1" spans="1:36" ht="24" customHeight="1" x14ac:dyDescent="0.2">
      <c r="A1" s="4" t="s">
        <v>6</v>
      </c>
      <c r="B1" s="5" t="s">
        <v>7</v>
      </c>
      <c r="C1" s="5" t="s">
        <v>8</v>
      </c>
      <c r="D1" s="6" t="s">
        <v>9</v>
      </c>
      <c r="E1" s="7"/>
      <c r="F1" s="8" t="s">
        <v>11</v>
      </c>
      <c r="G1" s="8" t="s">
        <v>12</v>
      </c>
      <c r="H1" s="8" t="s">
        <v>18</v>
      </c>
      <c r="I1" s="7"/>
      <c r="K1" s="7"/>
      <c r="L1" s="7"/>
      <c r="M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</row>
    <row r="2" spans="1:36" x14ac:dyDescent="0.2">
      <c r="A2" s="1">
        <v>0</v>
      </c>
      <c r="B2" s="1">
        <v>5.7558748556724915</v>
      </c>
      <c r="C2" s="1">
        <f t="shared" ref="C2:C21" si="0" xml:space="preserve"> LOG((10^$G$5 - 10^$G$4) * EXP(-$G$3 *A2 )  + 10^$G$4)</f>
        <v>5.6541704006042961</v>
      </c>
      <c r="D2" s="1">
        <f t="shared" ref="D2:D21" si="1" xml:space="preserve"> (B2 - C2)^2</f>
        <v>1.0343796180718569E-2</v>
      </c>
      <c r="E2" s="7"/>
      <c r="F2" s="7"/>
      <c r="G2" s="17"/>
      <c r="H2" s="17"/>
      <c r="I2" s="7"/>
      <c r="J2" s="7"/>
      <c r="K2" s="7"/>
      <c r="L2" s="11" t="s">
        <v>19</v>
      </c>
      <c r="M2" s="17">
        <v>9.9320971303580877E-2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</row>
    <row r="3" spans="1:36" x14ac:dyDescent="0.2">
      <c r="A3" s="1">
        <v>0.25</v>
      </c>
      <c r="B3" s="1">
        <v>3.1553360374650619</v>
      </c>
      <c r="C3" s="1">
        <f t="shared" si="0"/>
        <v>3.155920505882142</v>
      </c>
      <c r="D3" s="1">
        <f t="shared" si="1"/>
        <v>3.4160333056417953E-7</v>
      </c>
      <c r="E3" s="7"/>
      <c r="F3" s="7" t="s">
        <v>13</v>
      </c>
      <c r="G3" s="17">
        <v>24.511503177148352</v>
      </c>
      <c r="H3" s="17">
        <v>2.9857469196429163</v>
      </c>
      <c r="I3" s="7"/>
      <c r="J3" s="7"/>
      <c r="K3" s="7"/>
      <c r="L3" s="11" t="s">
        <v>22</v>
      </c>
      <c r="M3" s="17">
        <f>SQRT(M2)</f>
        <v>0.31515229858527272</v>
      </c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</row>
    <row r="4" spans="1:36" x14ac:dyDescent="0.2">
      <c r="A4" s="1">
        <v>0.5</v>
      </c>
      <c r="B4" s="1">
        <v>1.9294189257142926</v>
      </c>
      <c r="C4" s="1">
        <f t="shared" si="0"/>
        <v>2.6545014984984121</v>
      </c>
      <c r="D4" s="1">
        <f t="shared" si="1"/>
        <v>0.52574473735523786</v>
      </c>
      <c r="E4" s="7"/>
      <c r="F4" s="7" t="s">
        <v>35</v>
      </c>
      <c r="G4" s="17">
        <v>2.6524339843185856</v>
      </c>
      <c r="H4" s="17">
        <v>8.4393632368560567E-2</v>
      </c>
      <c r="I4" s="7"/>
      <c r="J4" s="7"/>
      <c r="K4" s="7"/>
      <c r="L4" s="11" t="s">
        <v>20</v>
      </c>
      <c r="M4" s="17">
        <v>0.92945606653237856</v>
      </c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spans="1:36" x14ac:dyDescent="0.2">
      <c r="A5" s="1">
        <v>1</v>
      </c>
      <c r="B5" s="1">
        <v>2.3979400086720375</v>
      </c>
      <c r="C5" s="1">
        <f t="shared" si="0"/>
        <v>2.6524339941785962</v>
      </c>
      <c r="D5" s="1">
        <f t="shared" si="1"/>
        <v>6.4767188659012487E-2</v>
      </c>
      <c r="E5" s="7"/>
      <c r="F5" s="7" t="s">
        <v>14</v>
      </c>
      <c r="G5" s="17">
        <v>5.6541704006042961</v>
      </c>
      <c r="H5" s="17">
        <v>0.18195164286129342</v>
      </c>
      <c r="I5" s="7"/>
      <c r="J5" s="7"/>
      <c r="K5" s="7"/>
      <c r="L5" s="11" t="s">
        <v>21</v>
      </c>
      <c r="M5" s="17">
        <v>0.92115678024207026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</row>
    <row r="6" spans="1:36" x14ac:dyDescent="0.2">
      <c r="A6" s="1">
        <v>1.5</v>
      </c>
      <c r="B6" s="1">
        <v>2.5250448070368452</v>
      </c>
      <c r="C6" s="1">
        <f t="shared" si="0"/>
        <v>2.6524339843186326</v>
      </c>
      <c r="D6" s="1">
        <f t="shared" si="1"/>
        <v>1.6228002488530673E-2</v>
      </c>
      <c r="E6" s="7"/>
      <c r="F6" s="7"/>
      <c r="G6" s="7"/>
      <c r="H6" s="7"/>
      <c r="I6" s="7"/>
      <c r="J6" s="7"/>
      <c r="K6" s="7"/>
      <c r="L6" s="7"/>
      <c r="M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x14ac:dyDescent="0.2">
      <c r="A7" s="1">
        <v>2.5</v>
      </c>
      <c r="B7" s="1">
        <v>2.4771212547196626</v>
      </c>
      <c r="C7" s="1">
        <f t="shared" si="0"/>
        <v>2.6524339843185856</v>
      </c>
      <c r="D7" s="1">
        <f t="shared" si="1"/>
        <v>3.0734553159425082E-2</v>
      </c>
      <c r="E7" s="7"/>
      <c r="F7" s="8" t="s">
        <v>23</v>
      </c>
      <c r="G7" s="7"/>
      <c r="H7" s="7"/>
      <c r="I7" s="7"/>
      <c r="J7" s="7"/>
      <c r="K7" s="7"/>
      <c r="L7" s="7"/>
      <c r="M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</row>
    <row r="8" spans="1:36" x14ac:dyDescent="0.2">
      <c r="A8" s="1">
        <v>0</v>
      </c>
      <c r="B8" s="1">
        <v>5.5051499783199063</v>
      </c>
      <c r="C8" s="1">
        <f t="shared" si="0"/>
        <v>5.6541704006042961</v>
      </c>
      <c r="D8" s="1">
        <f t="shared" si="1"/>
        <v>2.2207086257817869E-2</v>
      </c>
      <c r="E8" s="7"/>
      <c r="F8" s="7" t="s">
        <v>36</v>
      </c>
      <c r="G8" s="7"/>
      <c r="H8" s="7"/>
      <c r="I8" s="7"/>
      <c r="J8" s="7"/>
      <c r="K8" s="7"/>
      <c r="L8" s="7"/>
      <c r="M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</row>
    <row r="9" spans="1:36" x14ac:dyDescent="0.2">
      <c r="A9" s="1">
        <v>0.25</v>
      </c>
      <c r="B9" s="1">
        <v>3.1238516409670858</v>
      </c>
      <c r="C9" s="1">
        <f t="shared" si="0"/>
        <v>3.155920505882142</v>
      </c>
      <c r="D9" s="1">
        <f t="shared" si="1"/>
        <v>1.0284120969401244E-3</v>
      </c>
      <c r="E9" s="7"/>
      <c r="F9" s="8" t="s">
        <v>25</v>
      </c>
      <c r="G9" s="7"/>
      <c r="H9" s="7"/>
      <c r="I9" s="7"/>
      <c r="J9" s="7"/>
      <c r="K9" s="7"/>
      <c r="L9" s="7"/>
      <c r="M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</row>
    <row r="10" spans="1:36" x14ac:dyDescent="0.2">
      <c r="A10" s="1">
        <v>0.5</v>
      </c>
      <c r="B10" s="1">
        <v>2.4983105537896004</v>
      </c>
      <c r="C10" s="1">
        <f t="shared" si="0"/>
        <v>2.6545014984984121</v>
      </c>
      <c r="D10" s="1">
        <f t="shared" si="1"/>
        <v>2.4395611209031064E-2</v>
      </c>
      <c r="E10" s="7"/>
      <c r="F10" s="7" t="s">
        <v>37</v>
      </c>
      <c r="G10" s="7"/>
      <c r="H10" s="7"/>
      <c r="I10" s="7"/>
      <c r="J10" s="7"/>
      <c r="K10" s="7"/>
      <c r="L10" s="7"/>
      <c r="M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</row>
    <row r="11" spans="1:36" x14ac:dyDescent="0.2">
      <c r="A11" s="1">
        <v>1</v>
      </c>
      <c r="B11" s="1">
        <v>3.0737183503461227</v>
      </c>
      <c r="C11" s="1">
        <f t="shared" si="0"/>
        <v>2.6524339941785962</v>
      </c>
      <c r="D11" s="1">
        <f t="shared" si="1"/>
        <v>0.17748050875148738</v>
      </c>
      <c r="E11" s="7"/>
      <c r="F11" s="8" t="s">
        <v>26</v>
      </c>
      <c r="G11" s="7"/>
      <c r="H11" s="7"/>
      <c r="I11" s="7"/>
      <c r="J11" s="7"/>
      <c r="K11" s="7"/>
      <c r="L11" s="7"/>
      <c r="M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</row>
    <row r="12" spans="1:36" x14ac:dyDescent="0.2">
      <c r="A12" s="1">
        <v>1.5</v>
      </c>
      <c r="B12" s="1">
        <v>2.7781512503836434</v>
      </c>
      <c r="C12" s="1">
        <f t="shared" si="0"/>
        <v>2.6524339843186326</v>
      </c>
      <c r="D12" s="1">
        <f t="shared" si="1"/>
        <v>1.5804830986860707E-2</v>
      </c>
      <c r="E12" s="7"/>
      <c r="F12" s="22" t="s">
        <v>27</v>
      </c>
      <c r="G12" s="23"/>
      <c r="H12" s="23"/>
      <c r="I12" s="23"/>
      <c r="J12" s="23"/>
      <c r="K12" s="23"/>
      <c r="L12" s="23"/>
      <c r="M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</row>
    <row r="13" spans="1:36" x14ac:dyDescent="0.2">
      <c r="A13" s="1">
        <v>2</v>
      </c>
      <c r="B13" s="1">
        <v>3.1760912590556813</v>
      </c>
      <c r="C13" s="1">
        <f t="shared" si="0"/>
        <v>2.6524339843185856</v>
      </c>
      <c r="D13" s="1">
        <f t="shared" si="1"/>
        <v>0.27421694138508224</v>
      </c>
      <c r="E13" s="7"/>
      <c r="F13" s="23"/>
      <c r="G13" s="23"/>
      <c r="H13" s="23"/>
      <c r="I13" s="23"/>
      <c r="J13" s="23"/>
      <c r="K13" s="23"/>
      <c r="L13" s="23"/>
      <c r="M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</row>
    <row r="14" spans="1:36" x14ac:dyDescent="0.2">
      <c r="A14" s="1">
        <v>2.5</v>
      </c>
      <c r="B14" s="1">
        <v>3.1760912590556813</v>
      </c>
      <c r="C14" s="1">
        <f t="shared" si="0"/>
        <v>2.6524339843185856</v>
      </c>
      <c r="D14" s="1">
        <f t="shared" si="1"/>
        <v>0.27421694138508224</v>
      </c>
      <c r="E14" s="7"/>
      <c r="F14" s="23"/>
      <c r="G14" s="23"/>
      <c r="H14" s="23"/>
      <c r="I14" s="23"/>
      <c r="J14" s="23"/>
      <c r="K14" s="23"/>
      <c r="L14" s="23"/>
      <c r="M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</row>
    <row r="15" spans="1:36" x14ac:dyDescent="0.2">
      <c r="A15" s="1">
        <v>0</v>
      </c>
      <c r="B15" s="1">
        <v>5.6989700043360187</v>
      </c>
      <c r="C15" s="1">
        <f t="shared" si="0"/>
        <v>5.6541704006042961</v>
      </c>
      <c r="D15" s="1">
        <f t="shared" si="1"/>
        <v>2.0070044945193779E-3</v>
      </c>
      <c r="E15" s="7"/>
      <c r="F15" s="7"/>
      <c r="G15" s="7"/>
      <c r="H15" s="7"/>
      <c r="I15" s="7"/>
      <c r="J15" s="7"/>
      <c r="K15" s="7"/>
      <c r="L15" s="7"/>
      <c r="M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36" x14ac:dyDescent="0.2">
      <c r="A16" s="1">
        <v>0.25</v>
      </c>
      <c r="B16" s="1">
        <v>3.1958996524092336</v>
      </c>
      <c r="C16" s="1">
        <f t="shared" si="0"/>
        <v>3.155920505882142</v>
      </c>
      <c r="D16" s="1">
        <f t="shared" si="1"/>
        <v>1.598332157034657E-3</v>
      </c>
      <c r="E16" s="7"/>
      <c r="F16" s="7"/>
      <c r="G16" s="7"/>
      <c r="H16" s="7"/>
      <c r="I16" s="7"/>
      <c r="J16" s="7"/>
      <c r="K16" s="7"/>
      <c r="L16" s="7"/>
      <c r="M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x14ac:dyDescent="0.2">
      <c r="A17" s="1">
        <v>0.5</v>
      </c>
      <c r="B17" s="1">
        <v>3.0064660422492318</v>
      </c>
      <c r="C17" s="1">
        <f t="shared" si="0"/>
        <v>2.6545014984984121</v>
      </c>
      <c r="D17" s="1">
        <f t="shared" si="1"/>
        <v>0.12387904005772264</v>
      </c>
      <c r="E17" s="7"/>
      <c r="F17" s="7"/>
      <c r="G17" s="7"/>
      <c r="H17" s="7"/>
      <c r="I17" s="7"/>
      <c r="J17" s="7"/>
      <c r="K17" s="7"/>
      <c r="L17" s="7"/>
      <c r="M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</row>
    <row r="18" spans="1:36" x14ac:dyDescent="0.2">
      <c r="A18" s="1">
        <v>1</v>
      </c>
      <c r="B18" s="1">
        <v>2.4548448600085102</v>
      </c>
      <c r="C18" s="1">
        <f t="shared" si="0"/>
        <v>2.6524339941785962</v>
      </c>
      <c r="D18" s="1">
        <f t="shared" si="1"/>
        <v>3.9041465942084227E-2</v>
      </c>
      <c r="E18" s="7"/>
      <c r="F18" s="7"/>
      <c r="G18" s="7"/>
      <c r="H18" s="7"/>
      <c r="I18" s="7"/>
      <c r="J18" s="7"/>
      <c r="K18" s="7"/>
      <c r="L18" s="7"/>
      <c r="M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</row>
    <row r="19" spans="1:36" x14ac:dyDescent="0.2">
      <c r="A19" s="1">
        <v>1.5</v>
      </c>
      <c r="B19" s="1">
        <v>2.6857417386022635</v>
      </c>
      <c r="C19" s="1">
        <f t="shared" si="0"/>
        <v>2.6524339843186326</v>
      </c>
      <c r="D19" s="1">
        <f t="shared" si="1"/>
        <v>1.1094064954187302E-3</v>
      </c>
      <c r="E19" s="7"/>
      <c r="F19" s="7"/>
      <c r="G19" s="7"/>
      <c r="H19" s="7"/>
      <c r="I19" s="7"/>
      <c r="J19" s="7"/>
      <c r="K19" s="7"/>
      <c r="L19" s="7"/>
      <c r="M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x14ac:dyDescent="0.2">
      <c r="A20" s="1">
        <v>2</v>
      </c>
      <c r="B20" s="1">
        <v>2.5854607295085006</v>
      </c>
      <c r="C20" s="1">
        <f t="shared" si="0"/>
        <v>2.6524339843185856</v>
      </c>
      <c r="D20" s="1">
        <f t="shared" si="1"/>
        <v>4.4854168598565712E-3</v>
      </c>
      <c r="E20" s="7"/>
      <c r="F20" s="7"/>
      <c r="G20" s="7"/>
      <c r="H20" s="7"/>
      <c r="I20" s="7"/>
      <c r="J20" s="7"/>
      <c r="K20" s="7"/>
      <c r="L20" s="7"/>
      <c r="M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x14ac:dyDescent="0.2">
      <c r="A21" s="1">
        <v>2.5</v>
      </c>
      <c r="B21" s="1">
        <v>2.3710678622717363</v>
      </c>
      <c r="C21" s="1">
        <f t="shared" si="0"/>
        <v>2.6524339843185856</v>
      </c>
      <c r="D21" s="1">
        <f t="shared" si="1"/>
        <v>7.9166894635682494E-2</v>
      </c>
      <c r="E21" s="7"/>
      <c r="F21" s="7"/>
      <c r="G21" s="7"/>
      <c r="H21" s="7"/>
      <c r="I21" s="7"/>
      <c r="J21" s="7"/>
      <c r="K21" s="7"/>
      <c r="L21" s="7"/>
      <c r="M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</row>
    <row r="22" spans="1:36" x14ac:dyDescent="0.2">
      <c r="A22" s="6" t="s">
        <v>10</v>
      </c>
      <c r="B22" s="1"/>
      <c r="C22" s="1"/>
      <c r="D22" s="1">
        <f>SUM(D2:D21)</f>
        <v>1.688456512160875</v>
      </c>
      <c r="E22" s="7"/>
      <c r="F22" s="7"/>
      <c r="G22" s="7"/>
      <c r="H22" s="7"/>
      <c r="I22" s="7"/>
      <c r="J22" s="7"/>
      <c r="K22" s="7"/>
      <c r="L22" s="7"/>
      <c r="M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x14ac:dyDescent="0.2">
      <c r="A23" s="3"/>
      <c r="B23" s="3"/>
      <c r="C23" s="3"/>
      <c r="D23" s="1"/>
      <c r="E23" s="7"/>
      <c r="F23" s="7"/>
      <c r="G23" s="7"/>
      <c r="H23" s="7"/>
      <c r="I23" s="7"/>
      <c r="J23" s="7"/>
      <c r="K23" s="7"/>
      <c r="L23" s="7"/>
      <c r="M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x14ac:dyDescent="0.2">
      <c r="A24" s="3"/>
      <c r="B24" s="3"/>
      <c r="C24" s="3"/>
      <c r="D24" s="1"/>
      <c r="E24" s="7"/>
      <c r="F24" s="7"/>
      <c r="G24" s="7"/>
      <c r="H24" s="7"/>
      <c r="I24" s="7"/>
      <c r="J24" s="7"/>
      <c r="K24" s="7"/>
      <c r="L24" s="7"/>
      <c r="M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</row>
    <row r="25" spans="1:36" x14ac:dyDescent="0.2">
      <c r="A25" s="3">
        <v>0</v>
      </c>
      <c r="B25" s="3"/>
      <c r="C25" s="3">
        <f xml:space="preserve"> LOG((10^$G$5 - 10^$G$4) * EXP(-$G$3 *A25 )  + 10^$G$4)</f>
        <v>5.6541704006042961</v>
      </c>
      <c r="D25" s="1"/>
      <c r="E25" s="7"/>
      <c r="F25" s="7"/>
      <c r="G25" s="7"/>
      <c r="H25" s="7"/>
      <c r="I25" s="7"/>
      <c r="J25" s="7"/>
      <c r="K25" s="7"/>
      <c r="L25" s="7"/>
      <c r="M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2">
      <c r="A26" s="3">
        <v>0.01</v>
      </c>
      <c r="B26" s="3"/>
      <c r="C26" s="3">
        <f t="shared" ref="C26:C27" si="2" xml:space="preserve"> LOG((10^$G$5 - 10^$G$4) * EXP(-$G$3 *A26 )  + 10^$G$4)</f>
        <v>5.5478384301334485</v>
      </c>
      <c r="D26" s="1"/>
      <c r="E26" s="7"/>
      <c r="F26" s="7"/>
      <c r="G26" s="7"/>
      <c r="H26" s="7"/>
      <c r="I26" s="7"/>
      <c r="J26" s="7"/>
      <c r="K26" s="7"/>
      <c r="L26" s="7"/>
      <c r="M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x14ac:dyDescent="0.2">
      <c r="A27" s="3">
        <v>0.02</v>
      </c>
      <c r="B27" s="3"/>
      <c r="C27" s="3">
        <f t="shared" si="2"/>
        <v>5.4415397810835406</v>
      </c>
      <c r="D27" s="1"/>
      <c r="E27" s="7"/>
      <c r="F27" s="7"/>
      <c r="G27" s="7"/>
      <c r="H27" s="7"/>
      <c r="I27" s="7"/>
      <c r="J27" s="7"/>
      <c r="K27" s="7"/>
      <c r="L27" s="7"/>
      <c r="M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2">
      <c r="A28" s="3">
        <v>0.03</v>
      </c>
      <c r="B28" s="3"/>
      <c r="C28" s="3">
        <f t="shared" ref="C28:C91" si="3" xml:space="preserve"> LOG((10^$G$5 - 10^$G$4) * EXP(-$G$3 *A28 )  + 10^$G$4)</f>
        <v>5.3352836785584348</v>
      </c>
      <c r="D28" s="1"/>
      <c r="E28" s="7"/>
      <c r="F28" s="7"/>
      <c r="G28" s="7"/>
      <c r="H28" s="7"/>
      <c r="I28" s="7"/>
      <c r="J28" s="7"/>
      <c r="K28" s="7"/>
      <c r="L28" s="7"/>
      <c r="M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</row>
    <row r="29" spans="1:36" x14ac:dyDescent="0.2">
      <c r="A29" s="3">
        <v>0.04</v>
      </c>
      <c r="B29" s="3"/>
      <c r="C29" s="3">
        <f t="shared" si="3"/>
        <v>5.2290818908487218</v>
      </c>
      <c r="D29" s="1"/>
      <c r="E29" s="7"/>
      <c r="F29" s="7"/>
      <c r="G29" s="7"/>
      <c r="H29" s="7"/>
      <c r="I29" s="7"/>
      <c r="J29" s="7"/>
      <c r="K29" s="7"/>
      <c r="L29" s="7"/>
      <c r="M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</row>
    <row r="30" spans="1:36" x14ac:dyDescent="0.2">
      <c r="A30" s="3">
        <v>0.05</v>
      </c>
      <c r="B30" s="3"/>
      <c r="C30" s="3">
        <f t="shared" si="3"/>
        <v>5.1229494237328357</v>
      </c>
      <c r="D30" s="1"/>
      <c r="E30" s="7"/>
      <c r="F30" s="7"/>
      <c r="G30" s="7"/>
      <c r="H30" s="7"/>
      <c r="I30" s="7"/>
      <c r="J30" s="7"/>
      <c r="K30" s="7"/>
      <c r="L30" s="7"/>
      <c r="M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x14ac:dyDescent="0.2">
      <c r="A31" s="3">
        <v>0.06</v>
      </c>
      <c r="B31" s="3"/>
      <c r="C31" s="3">
        <f t="shared" si="3"/>
        <v>5.016905400039664</v>
      </c>
      <c r="D31" s="1"/>
      <c r="E31" s="7"/>
      <c r="F31" s="7"/>
      <c r="G31" s="7"/>
      <c r="H31" s="7"/>
      <c r="I31" s="7"/>
      <c r="J31" s="7"/>
      <c r="K31" s="7"/>
      <c r="L31" s="7"/>
      <c r="M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</row>
    <row r="32" spans="1:36" x14ac:dyDescent="0.2">
      <c r="A32" s="3">
        <v>7.0000000000000007E-2</v>
      </c>
      <c r="B32" s="3"/>
      <c r="C32" s="3">
        <f t="shared" si="3"/>
        <v>4.9109741712057451</v>
      </c>
      <c r="D32" s="1"/>
      <c r="E32" s="7"/>
      <c r="F32" s="7"/>
      <c r="G32" s="7"/>
      <c r="H32" s="7"/>
      <c r="I32" s="7"/>
      <c r="J32" s="7"/>
      <c r="K32" s="7"/>
      <c r="L32" s="7"/>
      <c r="M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</row>
    <row r="33" spans="1:36" x14ac:dyDescent="0.2">
      <c r="A33" s="3">
        <v>0.08</v>
      </c>
      <c r="B33" s="3"/>
      <c r="C33" s="3">
        <f t="shared" si="3"/>
        <v>4.8051867176338119</v>
      </c>
      <c r="D33" s="1"/>
      <c r="E33" s="7"/>
      <c r="F33" s="7"/>
      <c r="G33" s="7"/>
      <c r="H33" s="7"/>
      <c r="I33" s="7"/>
      <c r="J33" s="7"/>
      <c r="K33" s="7"/>
      <c r="L33" s="7"/>
      <c r="M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</row>
    <row r="34" spans="1:36" x14ac:dyDescent="0.2">
      <c r="A34" s="3">
        <v>0.09</v>
      </c>
      <c r="B34" s="3"/>
      <c r="C34" s="3">
        <f t="shared" si="3"/>
        <v>4.6995824057801858</v>
      </c>
      <c r="D34" s="1"/>
      <c r="E34" s="7"/>
      <c r="F34" s="7"/>
      <c r="G34" s="7"/>
      <c r="H34" s="7"/>
      <c r="I34" s="7"/>
      <c r="J34" s="7"/>
      <c r="K34" s="7"/>
      <c r="L34" s="7"/>
      <c r="M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</row>
    <row r="35" spans="1:36" x14ac:dyDescent="0.2">
      <c r="A35" s="3">
        <v>0.1</v>
      </c>
      <c r="B35" s="3"/>
      <c r="C35" s="3">
        <f t="shared" si="3"/>
        <v>4.594211181342776</v>
      </c>
      <c r="D35" s="1"/>
      <c r="E35" s="7"/>
      <c r="F35" s="7"/>
      <c r="G35" s="7"/>
      <c r="H35" s="7"/>
      <c r="I35" s="7"/>
      <c r="J35" s="7"/>
      <c r="K35" s="7"/>
      <c r="L35" s="7"/>
      <c r="M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</row>
    <row r="36" spans="1:36" x14ac:dyDescent="0.2">
      <c r="A36" s="3">
        <v>0.11</v>
      </c>
      <c r="B36" s="3"/>
      <c r="C36" s="3">
        <f t="shared" si="3"/>
        <v>4.4891362882186296</v>
      </c>
      <c r="D36" s="1"/>
      <c r="E36" s="7"/>
      <c r="F36" s="7"/>
      <c r="G36" s="7"/>
      <c r="H36" s="7"/>
      <c r="I36" s="7"/>
      <c r="J36" s="7"/>
      <c r="K36" s="7"/>
      <c r="L36" s="7"/>
      <c r="M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</row>
    <row r="37" spans="1:36" x14ac:dyDescent="0.2">
      <c r="A37" s="3">
        <v>0.12</v>
      </c>
      <c r="B37" s="3"/>
      <c r="C37" s="3">
        <f t="shared" si="3"/>
        <v>4.3844376093775184</v>
      </c>
      <c r="D37" s="1"/>
      <c r="E37" s="7"/>
      <c r="F37" s="7"/>
      <c r="G37" s="7"/>
      <c r="H37" s="7"/>
      <c r="I37" s="7"/>
      <c r="J37" s="7"/>
      <c r="K37" s="7"/>
      <c r="L37" s="7"/>
      <c r="M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</row>
    <row r="38" spans="1:36" x14ac:dyDescent="0.2">
      <c r="A38" s="3">
        <v>0.13</v>
      </c>
      <c r="B38" s="3"/>
      <c r="C38" s="3">
        <f t="shared" si="3"/>
        <v>4.2802157239349636</v>
      </c>
      <c r="D38" s="1"/>
      <c r="E38" s="7"/>
      <c r="F38" s="7"/>
      <c r="G38" s="7"/>
      <c r="H38" s="7"/>
      <c r="I38" s="7"/>
      <c r="J38" s="7"/>
      <c r="K38" s="7"/>
      <c r="L38" s="7"/>
      <c r="M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</row>
    <row r="39" spans="1:36" x14ac:dyDescent="0.2">
      <c r="A39" s="3">
        <v>0.14000000000000001</v>
      </c>
      <c r="B39" s="3"/>
      <c r="C39" s="3">
        <f t="shared" si="3"/>
        <v>4.1765967572883103</v>
      </c>
      <c r="D39" s="1"/>
      <c r="E39" s="7"/>
      <c r="F39" s="7"/>
      <c r="G39" s="7"/>
      <c r="H39" s="7"/>
      <c r="I39" s="7"/>
      <c r="J39" s="7"/>
      <c r="K39" s="7"/>
      <c r="L39" s="7"/>
      <c r="M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</row>
    <row r="40" spans="1:36" x14ac:dyDescent="0.2">
      <c r="A40" s="3">
        <v>0.15</v>
      </c>
      <c r="B40" s="3"/>
      <c r="C40" s="3">
        <f t="shared" si="3"/>
        <v>4.0737380573198818</v>
      </c>
      <c r="D40" s="1"/>
      <c r="E40" s="7"/>
      <c r="F40" s="7"/>
      <c r="G40" s="7"/>
      <c r="H40" s="7"/>
      <c r="I40" s="7"/>
      <c r="J40" s="7"/>
      <c r="K40" s="7"/>
      <c r="L40" s="7"/>
      <c r="M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</row>
    <row r="41" spans="1:36" x14ac:dyDescent="0.2">
      <c r="A41" s="3">
        <v>0.16</v>
      </c>
      <c r="B41" s="3"/>
      <c r="C41" s="3">
        <f t="shared" si="3"/>
        <v>3.9718346440008463</v>
      </c>
      <c r="D41" s="1"/>
      <c r="E41" s="7"/>
      <c r="F41" s="7"/>
      <c r="G41" s="7"/>
      <c r="H41" s="7"/>
      <c r="I41" s="7"/>
      <c r="J41" s="7"/>
      <c r="K41" s="7"/>
      <c r="L41" s="7"/>
      <c r="M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</row>
    <row r="42" spans="1:36" x14ac:dyDescent="0.2">
      <c r="A42" s="3">
        <v>0.17</v>
      </c>
      <c r="B42" s="3"/>
      <c r="C42" s="3">
        <f t="shared" si="3"/>
        <v>3.8711262323794142</v>
      </c>
      <c r="D42" s="1"/>
      <c r="E42" s="7"/>
      <c r="F42" s="7"/>
      <c r="G42" s="7"/>
      <c r="H42" s="7"/>
      <c r="I42" s="7"/>
      <c r="J42" s="7"/>
      <c r="K42" s="7"/>
      <c r="L42" s="7"/>
      <c r="M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</row>
    <row r="43" spans="1:36" x14ac:dyDescent="0.2">
      <c r="A43" s="3">
        <v>0.18</v>
      </c>
      <c r="B43" s="3"/>
      <c r="C43" s="3">
        <f t="shared" si="3"/>
        <v>3.7719043976482118</v>
      </c>
      <c r="D43" s="1"/>
      <c r="E43" s="7"/>
      <c r="F43" s="7"/>
      <c r="G43" s="7"/>
      <c r="H43" s="7"/>
      <c r="I43" s="7"/>
      <c r="J43" s="7"/>
      <c r="K43" s="7"/>
      <c r="L43" s="7"/>
      <c r="M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</row>
    <row r="44" spans="1:36" x14ac:dyDescent="0.2">
      <c r="A44" s="3">
        <v>0.19</v>
      </c>
      <c r="B44" s="3"/>
      <c r="C44" s="3">
        <f t="shared" si="3"/>
        <v>3.6745191175008434</v>
      </c>
      <c r="D44" s="1"/>
      <c r="E44" s="7"/>
      <c r="F44" s="7"/>
      <c r="G44" s="7"/>
      <c r="H44" s="7"/>
      <c r="I44" s="7"/>
      <c r="J44" s="7"/>
      <c r="K44" s="7"/>
      <c r="L44" s="7"/>
      <c r="M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</row>
    <row r="45" spans="1:36" x14ac:dyDescent="0.2">
      <c r="A45" s="3">
        <v>0.2</v>
      </c>
      <c r="B45" s="3"/>
      <c r="C45" s="3">
        <f t="shared" si="3"/>
        <v>3.5793834906054269</v>
      </c>
      <c r="D45" s="1"/>
      <c r="E45" s="7"/>
      <c r="F45" s="7"/>
      <c r="G45" s="7"/>
      <c r="H45" s="7"/>
      <c r="I45" s="7"/>
      <c r="J45" s="7"/>
      <c r="K45" s="7"/>
      <c r="L45" s="7"/>
      <c r="M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</row>
    <row r="46" spans="1:36" x14ac:dyDescent="0.2">
      <c r="A46" s="3">
        <v>0.21</v>
      </c>
      <c r="B46" s="3"/>
      <c r="C46" s="3">
        <f t="shared" si="3"/>
        <v>3.4869749306406255</v>
      </c>
      <c r="D46" s="1"/>
      <c r="E46" s="7"/>
      <c r="F46" s="7"/>
      <c r="G46" s="7"/>
      <c r="H46" s="7"/>
      <c r="I46" s="7"/>
      <c r="J46" s="7"/>
      <c r="K46" s="7"/>
      <c r="L46" s="7"/>
      <c r="M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</row>
    <row r="47" spans="1:36" x14ac:dyDescent="0.2">
      <c r="A47" s="3">
        <v>0.22</v>
      </c>
      <c r="B47" s="3"/>
      <c r="C47" s="3">
        <f t="shared" si="3"/>
        <v>3.3978306843105011</v>
      </c>
      <c r="D47" s="1"/>
      <c r="E47" s="7"/>
      <c r="F47" s="7"/>
      <c r="G47" s="7"/>
      <c r="H47" s="7"/>
      <c r="I47" s="7"/>
      <c r="J47" s="7"/>
      <c r="K47" s="7"/>
      <c r="L47" s="7"/>
      <c r="M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</row>
    <row r="48" spans="1:36" x14ac:dyDescent="0.2">
      <c r="A48" s="3">
        <v>0.23</v>
      </c>
      <c r="B48" s="3"/>
      <c r="C48" s="3">
        <f t="shared" si="3"/>
        <v>3.3125353286822574</v>
      </c>
      <c r="D48" s="1"/>
      <c r="E48" s="7"/>
      <c r="F48" s="7"/>
      <c r="G48" s="7"/>
      <c r="H48" s="7"/>
      <c r="I48" s="7"/>
      <c r="J48" s="7"/>
      <c r="K48" s="7"/>
      <c r="L48" s="7"/>
      <c r="M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</row>
    <row r="49" spans="1:36" x14ac:dyDescent="0.2">
      <c r="A49" s="3">
        <v>0.24</v>
      </c>
      <c r="B49" s="3"/>
      <c r="C49" s="3">
        <f t="shared" si="3"/>
        <v>3.231698270038657</v>
      </c>
      <c r="D49" s="1"/>
      <c r="E49" s="7"/>
      <c r="F49" s="7"/>
      <c r="G49" s="7"/>
      <c r="H49" s="7"/>
      <c r="I49" s="7"/>
      <c r="J49" s="7"/>
      <c r="K49" s="7"/>
      <c r="L49" s="7"/>
      <c r="M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</row>
    <row r="50" spans="1:36" x14ac:dyDescent="0.2">
      <c r="A50" s="3">
        <v>0.25</v>
      </c>
      <c r="B50" s="3"/>
      <c r="C50" s="3">
        <f t="shared" si="3"/>
        <v>3.155920505882142</v>
      </c>
      <c r="D50" s="1"/>
      <c r="E50" s="7"/>
      <c r="F50" s="7"/>
      <c r="G50" s="7"/>
      <c r="H50" s="7"/>
      <c r="I50" s="7"/>
      <c r="J50" s="7"/>
      <c r="K50" s="7"/>
      <c r="L50" s="7"/>
      <c r="M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</row>
    <row r="51" spans="1:36" x14ac:dyDescent="0.2">
      <c r="A51" s="3">
        <v>0.26</v>
      </c>
      <c r="B51" s="3"/>
      <c r="C51" s="3">
        <f t="shared" si="3"/>
        <v>3.0857521591244734</v>
      </c>
      <c r="D51" s="1"/>
      <c r="E51" s="7"/>
      <c r="F51" s="7"/>
      <c r="G51" s="7"/>
      <c r="H51" s="7"/>
      <c r="I51" s="7"/>
      <c r="J51" s="7"/>
      <c r="K51" s="7"/>
      <c r="L51" s="7"/>
      <c r="M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</row>
    <row r="52" spans="1:36" x14ac:dyDescent="0.2">
      <c r="A52" s="3">
        <v>0.27</v>
      </c>
      <c r="B52" s="3"/>
      <c r="C52" s="3">
        <f t="shared" si="3"/>
        <v>3.0216452526021649</v>
      </c>
      <c r="D52" s="1"/>
      <c r="E52" s="7"/>
      <c r="F52" s="7"/>
      <c r="G52" s="7"/>
      <c r="H52" s="7"/>
      <c r="I52" s="7"/>
      <c r="J52" s="7"/>
      <c r="K52" s="7"/>
      <c r="L52" s="7"/>
      <c r="M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</row>
    <row r="53" spans="1:36" x14ac:dyDescent="0.2">
      <c r="A53" s="3">
        <v>0.28000000000000003</v>
      </c>
      <c r="B53" s="3"/>
      <c r="C53" s="3">
        <f t="shared" si="3"/>
        <v>2.9639089788276052</v>
      </c>
      <c r="D53" s="1"/>
      <c r="E53" s="7"/>
      <c r="F53" s="7"/>
      <c r="G53" s="7"/>
      <c r="H53" s="7"/>
      <c r="I53" s="7"/>
      <c r="J53" s="7"/>
      <c r="K53" s="7"/>
      <c r="L53" s="7"/>
      <c r="M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</row>
    <row r="54" spans="1:36" x14ac:dyDescent="0.2">
      <c r="A54" s="3">
        <v>0.28999999999999998</v>
      </c>
      <c r="B54" s="3"/>
      <c r="C54" s="3">
        <f t="shared" si="3"/>
        <v>2.9126760455603979</v>
      </c>
      <c r="D54" s="1"/>
      <c r="E54" s="7"/>
      <c r="F54" s="7"/>
      <c r="G54" s="7"/>
      <c r="H54" s="7"/>
      <c r="I54" s="7"/>
      <c r="J54" s="7"/>
      <c r="K54" s="7"/>
      <c r="L54" s="7"/>
      <c r="M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</row>
    <row r="55" spans="1:36" x14ac:dyDescent="0.2">
      <c r="A55" s="3">
        <v>0.3</v>
      </c>
      <c r="B55" s="3"/>
      <c r="C55" s="3">
        <f t="shared" si="3"/>
        <v>2.867887472657753</v>
      </c>
      <c r="D55" s="1"/>
      <c r="E55" s="7"/>
      <c r="F55" s="7"/>
      <c r="G55" s="7"/>
      <c r="H55" s="7"/>
      <c r="I55" s="7"/>
      <c r="J55" s="7"/>
      <c r="K55" s="7"/>
      <c r="L55" s="7"/>
      <c r="M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</row>
    <row r="56" spans="1:36" x14ac:dyDescent="0.2">
      <c r="A56" s="3">
        <v>0.31</v>
      </c>
      <c r="B56" s="3"/>
      <c r="C56" s="3">
        <f t="shared" si="3"/>
        <v>2.829299405030802</v>
      </c>
      <c r="D56" s="1"/>
      <c r="E56" s="7"/>
      <c r="F56" s="7"/>
      <c r="G56" s="7"/>
      <c r="H56" s="7"/>
      <c r="I56" s="7"/>
      <c r="J56" s="7"/>
      <c r="K56" s="7"/>
      <c r="L56" s="7"/>
      <c r="M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</row>
    <row r="57" spans="1:36" x14ac:dyDescent="0.2">
      <c r="A57" s="3">
        <v>0.32</v>
      </c>
      <c r="B57" s="3"/>
      <c r="C57" s="3">
        <f t="shared" si="3"/>
        <v>2.7965103270181562</v>
      </c>
      <c r="D57" s="1"/>
      <c r="E57" s="7"/>
      <c r="F57" s="7"/>
      <c r="G57" s="7"/>
      <c r="H57" s="7"/>
      <c r="I57" s="7"/>
      <c r="J57" s="7"/>
      <c r="K57" s="7"/>
      <c r="L57" s="7"/>
      <c r="M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</row>
    <row r="58" spans="1:36" x14ac:dyDescent="0.2">
      <c r="A58" s="3">
        <v>0.33</v>
      </c>
      <c r="B58" s="3"/>
      <c r="C58" s="3">
        <f t="shared" si="3"/>
        <v>2.7690025120006196</v>
      </c>
      <c r="D58" s="1"/>
      <c r="E58" s="7"/>
      <c r="F58" s="7"/>
      <c r="G58" s="7"/>
      <c r="H58" s="7"/>
      <c r="I58" s="7"/>
      <c r="J58" s="7"/>
      <c r="K58" s="7"/>
      <c r="L58" s="7"/>
      <c r="M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</row>
    <row r="59" spans="1:36" x14ac:dyDescent="0.2">
      <c r="A59" s="3">
        <v>0.34</v>
      </c>
      <c r="B59" s="3"/>
      <c r="C59" s="3">
        <f t="shared" si="3"/>
        <v>2.7461892606193405</v>
      </c>
      <c r="D59" s="1"/>
      <c r="E59" s="7"/>
      <c r="F59" s="7"/>
      <c r="G59" s="7"/>
      <c r="H59" s="7"/>
      <c r="I59" s="7"/>
      <c r="J59" s="7"/>
      <c r="K59" s="7"/>
      <c r="L59" s="7"/>
      <c r="M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</row>
    <row r="60" spans="1:36" x14ac:dyDescent="0.2">
      <c r="A60" s="3">
        <v>0.35</v>
      </c>
      <c r="B60" s="3"/>
      <c r="C60" s="3">
        <f t="shared" si="3"/>
        <v>2.7274599127418053</v>
      </c>
      <c r="D60" s="1"/>
      <c r="E60" s="7"/>
      <c r="F60" s="7"/>
      <c r="G60" s="7"/>
      <c r="H60" s="7"/>
      <c r="I60" s="7"/>
      <c r="J60" s="7"/>
      <c r="K60" s="7"/>
      <c r="L60" s="7"/>
      <c r="M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</row>
    <row r="61" spans="1:36" x14ac:dyDescent="0.2">
      <c r="A61" s="3">
        <v>0.36</v>
      </c>
      <c r="B61" s="3"/>
      <c r="C61" s="3">
        <f t="shared" si="3"/>
        <v>2.7122169971240866</v>
      </c>
      <c r="D61" s="1"/>
      <c r="E61" s="7"/>
      <c r="F61" s="7"/>
      <c r="G61" s="7"/>
      <c r="H61" s="7"/>
      <c r="I61" s="7"/>
      <c r="J61" s="7"/>
      <c r="K61" s="7"/>
      <c r="L61" s="7"/>
      <c r="M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</row>
    <row r="62" spans="1:36" x14ac:dyDescent="0.2">
      <c r="A62" s="3">
        <v>0.37</v>
      </c>
      <c r="B62" s="3"/>
      <c r="C62" s="3">
        <f t="shared" si="3"/>
        <v>2.6999029110821811</v>
      </c>
      <c r="D62" s="1"/>
      <c r="E62" s="7"/>
      <c r="F62" s="7"/>
      <c r="G62" s="7"/>
      <c r="H62" s="7"/>
      <c r="I62" s="7"/>
      <c r="J62" s="7"/>
      <c r="K62" s="7"/>
      <c r="L62" s="7"/>
      <c r="M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</row>
    <row r="63" spans="1:36" x14ac:dyDescent="0.2">
      <c r="A63" s="3">
        <v>0.38</v>
      </c>
      <c r="B63" s="3"/>
      <c r="C63" s="3">
        <f t="shared" si="3"/>
        <v>2.6900161124133</v>
      </c>
      <c r="D63" s="1"/>
      <c r="E63" s="7"/>
      <c r="F63" s="7"/>
      <c r="G63" s="7"/>
      <c r="H63" s="7"/>
      <c r="I63" s="7"/>
      <c r="J63" s="7"/>
      <c r="K63" s="7"/>
      <c r="L63" s="7"/>
      <c r="M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</row>
    <row r="64" spans="1:36" x14ac:dyDescent="0.2">
      <c r="A64" s="3">
        <v>0.39</v>
      </c>
      <c r="B64" s="3"/>
      <c r="C64" s="3">
        <f t="shared" si="3"/>
        <v>2.682118438192961</v>
      </c>
      <c r="D64" s="1"/>
      <c r="E64" s="7"/>
      <c r="F64" s="7"/>
      <c r="G64" s="7"/>
      <c r="H64" s="7"/>
      <c r="I64" s="7"/>
      <c r="J64" s="7"/>
      <c r="K64" s="7"/>
      <c r="L64" s="7"/>
      <c r="M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</row>
    <row r="65" spans="1:36" x14ac:dyDescent="0.2">
      <c r="A65" s="3">
        <v>0.4</v>
      </c>
      <c r="B65" s="3"/>
      <c r="C65" s="3">
        <f t="shared" si="3"/>
        <v>2.6758358377012401</v>
      </c>
      <c r="D65" s="1"/>
      <c r="E65" s="7"/>
      <c r="F65" s="7"/>
      <c r="G65" s="7"/>
      <c r="H65" s="7"/>
      <c r="I65" s="7"/>
      <c r="J65" s="7"/>
      <c r="K65" s="7"/>
      <c r="L65" s="7"/>
      <c r="M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</row>
    <row r="66" spans="1:36" x14ac:dyDescent="0.2">
      <c r="A66" s="3">
        <v>0.41</v>
      </c>
      <c r="B66" s="3"/>
      <c r="C66" s="3">
        <f t="shared" si="3"/>
        <v>2.6708547915220553</v>
      </c>
      <c r="D66" s="1"/>
      <c r="E66" s="7"/>
      <c r="F66" s="7"/>
      <c r="G66" s="7"/>
      <c r="H66" s="7"/>
      <c r="I66" s="7"/>
      <c r="J66" s="7"/>
      <c r="K66" s="7"/>
      <c r="L66" s="7"/>
      <c r="M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</row>
    <row r="67" spans="1:36" x14ac:dyDescent="0.2">
      <c r="A67" s="3">
        <v>0.42</v>
      </c>
      <c r="B67" s="3"/>
      <c r="C67" s="3">
        <f t="shared" si="3"/>
        <v>2.6669163072112334</v>
      </c>
      <c r="D67" s="1"/>
      <c r="E67" s="7"/>
      <c r="F67" s="7"/>
      <c r="G67" s="7"/>
      <c r="H67" s="7"/>
      <c r="I67" s="7"/>
      <c r="J67" s="7"/>
      <c r="K67" s="7"/>
      <c r="L67" s="7"/>
      <c r="M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</row>
    <row r="68" spans="1:36" x14ac:dyDescent="0.2">
      <c r="A68" s="3">
        <v>0.43</v>
      </c>
      <c r="B68" s="3"/>
      <c r="C68" s="3">
        <f t="shared" si="3"/>
        <v>2.6638088831083673</v>
      </c>
      <c r="D68" s="1"/>
      <c r="E68" s="7"/>
      <c r="F68" s="7"/>
      <c r="G68" s="7"/>
      <c r="H68" s="7"/>
      <c r="I68" s="7"/>
      <c r="J68" s="7"/>
      <c r="K68" s="7"/>
      <c r="L68" s="7"/>
      <c r="M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</row>
    <row r="69" spans="1:36" x14ac:dyDescent="0.2">
      <c r="A69" s="3">
        <v>0.44</v>
      </c>
      <c r="B69" s="3"/>
      <c r="C69" s="3">
        <f t="shared" si="3"/>
        <v>2.6613613631156561</v>
      </c>
      <c r="D69" s="1"/>
      <c r="E69" s="7"/>
      <c r="F69" s="7"/>
      <c r="G69" s="7"/>
      <c r="H69" s="7"/>
      <c r="I69" s="7"/>
      <c r="J69" s="7"/>
      <c r="K69" s="7"/>
      <c r="L69" s="7"/>
      <c r="M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</row>
    <row r="70" spans="1:36" x14ac:dyDescent="0.2">
      <c r="A70" s="3">
        <v>0.45</v>
      </c>
      <c r="B70" s="3"/>
      <c r="C70" s="3">
        <f t="shared" si="3"/>
        <v>2.6594362303406407</v>
      </c>
      <c r="D70" s="1"/>
      <c r="E70" s="7"/>
      <c r="F70" s="7"/>
      <c r="G70" s="7"/>
      <c r="H70" s="7"/>
      <c r="I70" s="7"/>
      <c r="J70" s="7"/>
      <c r="K70" s="7"/>
      <c r="L70" s="7"/>
      <c r="M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</row>
    <row r="71" spans="1:36" x14ac:dyDescent="0.2">
      <c r="A71" s="3">
        <v>0.46</v>
      </c>
      <c r="B71" s="3"/>
      <c r="C71" s="3">
        <f t="shared" si="3"/>
        <v>2.6579236181693013</v>
      </c>
      <c r="D71" s="1"/>
      <c r="E71" s="7"/>
      <c r="F71" s="7"/>
      <c r="G71" s="7"/>
      <c r="H71" s="7"/>
      <c r="I71" s="7"/>
      <c r="J71" s="7"/>
      <c r="K71" s="7"/>
      <c r="L71" s="7"/>
      <c r="M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</row>
    <row r="72" spans="1:36" x14ac:dyDescent="0.2">
      <c r="A72" s="3">
        <v>0.47</v>
      </c>
      <c r="B72" s="3"/>
      <c r="C72" s="3">
        <f t="shared" si="3"/>
        <v>2.6567361400546035</v>
      </c>
      <c r="D72" s="1"/>
      <c r="E72" s="7"/>
      <c r="F72" s="7"/>
      <c r="G72" s="7"/>
      <c r="H72" s="7"/>
      <c r="I72" s="7"/>
      <c r="J72" s="7"/>
      <c r="K72" s="7"/>
      <c r="L72" s="7"/>
      <c r="M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</row>
    <row r="73" spans="1:36" x14ac:dyDescent="0.2">
      <c r="A73" s="3">
        <v>0.48</v>
      </c>
      <c r="B73" s="3"/>
      <c r="C73" s="3">
        <f t="shared" si="3"/>
        <v>2.6558045322814885</v>
      </c>
      <c r="D73" s="1"/>
      <c r="E73" s="7"/>
      <c r="F73" s="7"/>
      <c r="G73" s="7"/>
      <c r="H73" s="7"/>
      <c r="I73" s="7"/>
      <c r="J73" s="7"/>
      <c r="K73" s="7"/>
      <c r="L73" s="7"/>
      <c r="M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</row>
    <row r="74" spans="1:36" x14ac:dyDescent="0.2">
      <c r="A74" s="3">
        <v>0.49</v>
      </c>
      <c r="B74" s="3"/>
      <c r="C74" s="3">
        <f t="shared" si="3"/>
        <v>2.6550740459788087</v>
      </c>
      <c r="D74" s="1"/>
      <c r="E74" s="7"/>
      <c r="F74" s="7"/>
      <c r="G74" s="7"/>
      <c r="H74" s="7"/>
      <c r="I74" s="7"/>
      <c r="J74" s="7"/>
      <c r="K74" s="7"/>
      <c r="L74" s="7"/>
      <c r="M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</row>
    <row r="75" spans="1:36" x14ac:dyDescent="0.2">
      <c r="A75" s="3">
        <v>0.5</v>
      </c>
      <c r="B75" s="3"/>
      <c r="C75" s="3">
        <f t="shared" si="3"/>
        <v>2.6545014984984121</v>
      </c>
      <c r="D75" s="1"/>
      <c r="E75" s="7"/>
      <c r="F75" s="7"/>
      <c r="G75" s="7"/>
      <c r="H75" s="7"/>
      <c r="I75" s="7"/>
      <c r="J75" s="7"/>
      <c r="K75" s="7"/>
      <c r="L75" s="7"/>
      <c r="M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</row>
    <row r="76" spans="1:36" x14ac:dyDescent="0.2">
      <c r="A76" s="3">
        <v>0.51</v>
      </c>
      <c r="B76" s="3"/>
      <c r="C76" s="3">
        <f t="shared" si="3"/>
        <v>2.6540528874207636</v>
      </c>
      <c r="D76" s="1"/>
      <c r="E76" s="7"/>
      <c r="F76" s="7"/>
      <c r="G76" s="7"/>
      <c r="H76" s="7"/>
      <c r="I76" s="7"/>
      <c r="J76" s="7"/>
      <c r="K76" s="7"/>
      <c r="L76" s="7"/>
      <c r="M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</row>
    <row r="77" spans="1:36" x14ac:dyDescent="0.2">
      <c r="A77" s="3">
        <v>0.52</v>
      </c>
      <c r="B77" s="3"/>
      <c r="C77" s="3">
        <f t="shared" si="3"/>
        <v>2.6537014743529763</v>
      </c>
      <c r="D77" s="1"/>
      <c r="E77" s="7"/>
      <c r="F77" s="7"/>
      <c r="G77" s="7"/>
      <c r="H77" s="7"/>
      <c r="I77" s="7"/>
      <c r="J77" s="7"/>
      <c r="K77" s="7"/>
      <c r="L77" s="7"/>
      <c r="M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</row>
    <row r="78" spans="1:36" x14ac:dyDescent="0.2">
      <c r="A78" s="3">
        <v>0.53</v>
      </c>
      <c r="B78" s="3"/>
      <c r="C78" s="3">
        <f t="shared" si="3"/>
        <v>2.653426254903104</v>
      </c>
      <c r="D78" s="1"/>
      <c r="E78" s="7"/>
      <c r="F78" s="7"/>
      <c r="G78" s="7"/>
      <c r="H78" s="7"/>
      <c r="I78" s="7"/>
      <c r="J78" s="7"/>
      <c r="K78" s="7"/>
      <c r="L78" s="7"/>
      <c r="M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</row>
    <row r="79" spans="1:36" x14ac:dyDescent="0.2">
      <c r="A79" s="3">
        <v>0.54</v>
      </c>
      <c r="B79" s="3"/>
      <c r="C79" s="3">
        <f t="shared" si="3"/>
        <v>2.6532107424425084</v>
      </c>
      <c r="D79" s="1"/>
      <c r="E79" s="7"/>
      <c r="F79" s="7"/>
      <c r="G79" s="7"/>
      <c r="H79" s="7"/>
      <c r="I79" s="7"/>
      <c r="J79" s="7"/>
      <c r="K79" s="7"/>
      <c r="L79" s="7"/>
      <c r="M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</row>
    <row r="80" spans="1:36" x14ac:dyDescent="0.2">
      <c r="A80" s="3">
        <v>0.55000000000000004</v>
      </c>
      <c r="B80" s="3"/>
      <c r="C80" s="3">
        <f t="shared" si="3"/>
        <v>2.6530420046331455</v>
      </c>
      <c r="D80" s="1"/>
      <c r="E80" s="7"/>
      <c r="F80" s="7"/>
      <c r="G80" s="7"/>
      <c r="H80" s="7"/>
      <c r="I80" s="7"/>
      <c r="J80" s="7"/>
      <c r="K80" s="7"/>
      <c r="L80" s="7"/>
      <c r="M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</row>
    <row r="81" spans="1:36" x14ac:dyDescent="0.2">
      <c r="A81" s="3">
        <v>0.56000000000000005</v>
      </c>
      <c r="B81" s="3"/>
      <c r="C81" s="3">
        <f t="shared" si="3"/>
        <v>2.6529099022288292</v>
      </c>
      <c r="D81" s="1"/>
      <c r="E81" s="7"/>
      <c r="F81" s="7"/>
      <c r="G81" s="7"/>
      <c r="H81" s="7"/>
      <c r="I81" s="7"/>
      <c r="J81" s="7"/>
      <c r="K81" s="7"/>
      <c r="L81" s="7"/>
      <c r="M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</row>
    <row r="82" spans="1:36" x14ac:dyDescent="0.2">
      <c r="A82" s="3">
        <v>0.56999999999999995</v>
      </c>
      <c r="B82" s="3"/>
      <c r="C82" s="3">
        <f t="shared" si="3"/>
        <v>2.6528064889341256</v>
      </c>
      <c r="D82" s="1"/>
      <c r="E82" s="7"/>
      <c r="F82" s="7"/>
      <c r="G82" s="7"/>
      <c r="H82" s="7"/>
      <c r="I82" s="7"/>
      <c r="J82" s="7"/>
      <c r="K82" s="7"/>
      <c r="L82" s="7"/>
      <c r="M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</row>
    <row r="83" spans="1:36" x14ac:dyDescent="0.2">
      <c r="A83" s="3">
        <v>0.57999999999999996</v>
      </c>
      <c r="B83" s="3"/>
      <c r="C83" s="3">
        <f t="shared" si="3"/>
        <v>2.6527255390090607</v>
      </c>
      <c r="D83" s="1"/>
      <c r="E83" s="7"/>
      <c r="F83" s="7"/>
      <c r="G83" s="7"/>
      <c r="H83" s="7"/>
      <c r="I83" s="7"/>
      <c r="J83" s="7"/>
      <c r="K83" s="7"/>
      <c r="L83" s="7"/>
      <c r="M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</row>
    <row r="84" spans="1:36" x14ac:dyDescent="0.2">
      <c r="A84" s="3">
        <v>0.59</v>
      </c>
      <c r="B84" s="3"/>
      <c r="C84" s="3">
        <f t="shared" si="3"/>
        <v>2.6526621758965998</v>
      </c>
      <c r="D84" s="1"/>
      <c r="E84" s="7"/>
      <c r="F84" s="7"/>
      <c r="G84" s="7"/>
      <c r="H84" s="7"/>
      <c r="I84" s="7"/>
      <c r="J84" s="7"/>
      <c r="K84" s="7"/>
      <c r="L84" s="7"/>
      <c r="M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</row>
    <row r="85" spans="1:36" x14ac:dyDescent="0.2">
      <c r="A85" s="3">
        <v>0.6</v>
      </c>
      <c r="B85" s="3"/>
      <c r="C85" s="3">
        <f t="shared" si="3"/>
        <v>2.6526125805561618</v>
      </c>
      <c r="D85" s="1"/>
      <c r="E85" s="7"/>
      <c r="F85" s="7"/>
      <c r="G85" s="7"/>
      <c r="H85" s="7"/>
      <c r="I85" s="7"/>
      <c r="J85" s="7"/>
      <c r="K85" s="7"/>
      <c r="L85" s="7"/>
      <c r="M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</row>
    <row r="86" spans="1:36" x14ac:dyDescent="0.2">
      <c r="A86" s="3">
        <v>0.61</v>
      </c>
      <c r="B86" s="3"/>
      <c r="C86" s="3">
        <f t="shared" si="3"/>
        <v>2.652573762572155</v>
      </c>
      <c r="D86" s="1"/>
      <c r="E86" s="7"/>
      <c r="F86" s="7"/>
      <c r="G86" s="7"/>
      <c r="H86" s="7"/>
      <c r="I86" s="7"/>
      <c r="J86" s="7"/>
      <c r="K86" s="7"/>
      <c r="L86" s="7"/>
      <c r="M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</row>
    <row r="87" spans="1:36" x14ac:dyDescent="0.2">
      <c r="A87" s="3">
        <v>0.62</v>
      </c>
      <c r="B87" s="3"/>
      <c r="C87" s="3">
        <f t="shared" si="3"/>
        <v>2.6525433806343011</v>
      </c>
      <c r="D87" s="1"/>
      <c r="E87" s="7"/>
      <c r="F87" s="7"/>
      <c r="G87" s="7"/>
      <c r="H87" s="7"/>
      <c r="I87" s="7"/>
      <c r="J87" s="7"/>
      <c r="K87" s="7"/>
      <c r="L87" s="7"/>
      <c r="M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</row>
    <row r="88" spans="1:36" x14ac:dyDescent="0.2">
      <c r="A88" s="3">
        <v>0.63</v>
      </c>
      <c r="B88" s="3"/>
      <c r="C88" s="3">
        <f t="shared" si="3"/>
        <v>2.6525196018062882</v>
      </c>
      <c r="D88" s="1"/>
      <c r="E88" s="7"/>
      <c r="F88" s="7"/>
      <c r="G88" s="7"/>
      <c r="H88" s="7"/>
      <c r="I88" s="7"/>
      <c r="J88" s="7"/>
      <c r="K88" s="7"/>
      <c r="L88" s="7"/>
      <c r="M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</row>
    <row r="89" spans="1:36" x14ac:dyDescent="0.2">
      <c r="A89" s="3">
        <v>0.64</v>
      </c>
      <c r="B89" s="3"/>
      <c r="C89" s="3">
        <f t="shared" si="3"/>
        <v>2.6525009912422908</v>
      </c>
      <c r="D89" s="1"/>
      <c r="E89" s="7"/>
      <c r="F89" s="7"/>
      <c r="G89" s="7"/>
      <c r="H89" s="7"/>
      <c r="I89" s="7"/>
      <c r="J89" s="7"/>
      <c r="K89" s="7"/>
      <c r="L89" s="7"/>
      <c r="M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</row>
    <row r="90" spans="1:36" x14ac:dyDescent="0.2">
      <c r="A90" s="3">
        <v>0.65</v>
      </c>
      <c r="B90" s="3"/>
      <c r="C90" s="3">
        <f t="shared" si="3"/>
        <v>2.6524864257885912</v>
      </c>
      <c r="D90" s="1"/>
      <c r="E90" s="7"/>
      <c r="F90" s="7"/>
      <c r="G90" s="7"/>
      <c r="H90" s="7"/>
      <c r="I90" s="7"/>
      <c r="J90" s="7"/>
      <c r="K90" s="7"/>
      <c r="L90" s="7"/>
      <c r="M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</row>
    <row r="91" spans="1:36" x14ac:dyDescent="0.2">
      <c r="A91" s="3">
        <v>0.66</v>
      </c>
      <c r="B91" s="3"/>
      <c r="C91" s="3">
        <f t="shared" si="3"/>
        <v>2.6524750263124548</v>
      </c>
      <c r="D91" s="1"/>
      <c r="E91" s="7"/>
      <c r="F91" s="7"/>
      <c r="G91" s="7"/>
      <c r="H91" s="7"/>
      <c r="I91" s="7"/>
      <c r="J91" s="7"/>
      <c r="K91" s="7"/>
      <c r="L91" s="7"/>
      <c r="M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</row>
    <row r="92" spans="1:36" x14ac:dyDescent="0.2">
      <c r="A92" s="3">
        <v>0.67</v>
      </c>
      <c r="B92" s="3"/>
      <c r="C92" s="3">
        <f t="shared" ref="C92:C155" si="4" xml:space="preserve"> LOG((10^$G$5 - 10^$G$4) * EXP(-$G$3 *A92 )  + 10^$G$4)</f>
        <v>2.6524661047083291</v>
      </c>
      <c r="D92" s="1"/>
      <c r="E92" s="7"/>
      <c r="F92" s="7"/>
      <c r="G92" s="7"/>
      <c r="H92" s="7"/>
      <c r="I92" s="7"/>
      <c r="J92" s="7"/>
      <c r="K92" s="7"/>
      <c r="L92" s="7"/>
      <c r="M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</row>
    <row r="93" spans="1:36" x14ac:dyDescent="0.2">
      <c r="A93" s="3">
        <v>0.68</v>
      </c>
      <c r="B93" s="3"/>
      <c r="C93" s="3">
        <f t="shared" si="4"/>
        <v>2.6524591224036649</v>
      </c>
      <c r="D93" s="1"/>
      <c r="E93" s="7"/>
      <c r="F93" s="7"/>
      <c r="G93" s="7"/>
      <c r="H93" s="7"/>
      <c r="I93" s="7"/>
      <c r="J93" s="7"/>
      <c r="K93" s="7"/>
      <c r="L93" s="7"/>
      <c r="M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</row>
    <row r="94" spans="1:36" x14ac:dyDescent="0.2">
      <c r="A94" s="3">
        <v>0.69</v>
      </c>
      <c r="B94" s="3"/>
      <c r="C94" s="3">
        <f t="shared" si="4"/>
        <v>2.6524536578724325</v>
      </c>
      <c r="D94" s="1"/>
      <c r="E94" s="7"/>
      <c r="F94" s="7"/>
      <c r="G94" s="7"/>
      <c r="H94" s="7"/>
      <c r="I94" s="7"/>
      <c r="J94" s="7"/>
      <c r="K94" s="7"/>
      <c r="L94" s="7"/>
      <c r="M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</row>
    <row r="95" spans="1:36" x14ac:dyDescent="0.2">
      <c r="A95" s="3">
        <v>0.7</v>
      </c>
      <c r="B95" s="3"/>
      <c r="C95" s="3">
        <f t="shared" si="4"/>
        <v>2.6524493812030507</v>
      </c>
      <c r="D95" s="1"/>
      <c r="E95" s="7"/>
      <c r="F95" s="7"/>
      <c r="G95" s="7"/>
      <c r="H95" s="7"/>
      <c r="I95" s="7"/>
      <c r="J95" s="7"/>
      <c r="K95" s="7"/>
      <c r="L95" s="7"/>
      <c r="M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</row>
    <row r="96" spans="1:36" x14ac:dyDescent="0.2">
      <c r="A96" s="3">
        <v>0.71</v>
      </c>
      <c r="B96" s="3"/>
      <c r="C96" s="3">
        <f t="shared" si="4"/>
        <v>2.6524460341901719</v>
      </c>
      <c r="D96" s="1"/>
      <c r="E96" s="7"/>
      <c r="F96" s="7"/>
      <c r="G96" s="7"/>
      <c r="H96" s="7"/>
      <c r="I96" s="7"/>
      <c r="J96" s="7"/>
      <c r="K96" s="7"/>
      <c r="L96" s="7"/>
      <c r="M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</row>
    <row r="97" spans="1:36" x14ac:dyDescent="0.2">
      <c r="A97" s="3">
        <v>0.72</v>
      </c>
      <c r="B97" s="3"/>
      <c r="C97" s="3">
        <f t="shared" si="4"/>
        <v>2.6524434147513429</v>
      </c>
      <c r="D97" s="1"/>
      <c r="E97" s="7"/>
      <c r="F97" s="7"/>
      <c r="G97" s="7"/>
      <c r="H97" s="7"/>
      <c r="I97" s="7"/>
      <c r="J97" s="7"/>
      <c r="K97" s="7"/>
      <c r="L97" s="7"/>
      <c r="M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</row>
    <row r="98" spans="1:36" x14ac:dyDescent="0.2">
      <c r="A98" s="3">
        <v>0.73</v>
      </c>
      <c r="B98" s="3"/>
      <c r="C98" s="3">
        <f t="shared" si="4"/>
        <v>2.6524413647294929</v>
      </c>
      <c r="D98" s="1"/>
      <c r="E98" s="7"/>
      <c r="F98" s="7"/>
      <c r="G98" s="7"/>
      <c r="H98" s="7"/>
      <c r="I98" s="7"/>
      <c r="J98" s="7"/>
      <c r="K98" s="7"/>
      <c r="L98" s="7"/>
      <c r="M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</row>
    <row r="99" spans="1:36" x14ac:dyDescent="0.2">
      <c r="A99" s="3">
        <v>0.74</v>
      </c>
      <c r="B99" s="3"/>
      <c r="C99" s="3">
        <f t="shared" si="4"/>
        <v>2.652439760345902</v>
      </c>
      <c r="D99" s="1"/>
      <c r="E99" s="7"/>
      <c r="F99" s="7"/>
      <c r="G99" s="7"/>
      <c r="H99" s="7"/>
      <c r="I99" s="7"/>
      <c r="J99" s="7"/>
      <c r="K99" s="7"/>
      <c r="L99" s="7"/>
      <c r="M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</row>
    <row r="100" spans="1:36" x14ac:dyDescent="0.2">
      <c r="A100" s="3">
        <v>0.75</v>
      </c>
      <c r="B100" s="3"/>
      <c r="C100" s="3">
        <f t="shared" si="4"/>
        <v>2.6524385047278942</v>
      </c>
      <c r="D100" s="1"/>
      <c r="E100" s="7"/>
      <c r="F100" s="7"/>
      <c r="G100" s="7"/>
      <c r="H100" s="7"/>
      <c r="I100" s="7"/>
      <c r="J100" s="7"/>
      <c r="K100" s="7"/>
      <c r="L100" s="7"/>
      <c r="M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</row>
    <row r="101" spans="1:36" x14ac:dyDescent="0.2">
      <c r="A101" s="3">
        <v>0.76</v>
      </c>
      <c r="B101" s="3"/>
      <c r="C101" s="3">
        <f t="shared" si="4"/>
        <v>2.6524375220604925</v>
      </c>
      <c r="D101" s="1"/>
      <c r="E101" s="7"/>
      <c r="F101" s="7"/>
      <c r="G101" s="7"/>
      <c r="H101" s="7"/>
      <c r="I101" s="7"/>
      <c r="J101" s="7"/>
      <c r="K101" s="7"/>
      <c r="L101" s="7"/>
      <c r="M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</row>
    <row r="102" spans="1:36" x14ac:dyDescent="0.2">
      <c r="A102" s="3">
        <v>0.77</v>
      </c>
      <c r="B102" s="3"/>
      <c r="C102" s="3">
        <f t="shared" si="4"/>
        <v>2.6524367530091775</v>
      </c>
      <c r="D102" s="1"/>
      <c r="E102" s="7"/>
      <c r="F102" s="7"/>
      <c r="G102" s="7"/>
      <c r="H102" s="7"/>
      <c r="I102" s="7"/>
      <c r="J102" s="7"/>
      <c r="K102" s="7"/>
      <c r="L102" s="7"/>
      <c r="M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</row>
    <row r="103" spans="1:36" x14ac:dyDescent="0.2">
      <c r="A103" s="3">
        <v>0.78</v>
      </c>
      <c r="B103" s="3"/>
      <c r="C103" s="3">
        <f t="shared" si="4"/>
        <v>2.6524361511375112</v>
      </c>
      <c r="D103" s="1"/>
      <c r="E103" s="7"/>
      <c r="F103" s="7"/>
      <c r="G103" s="7"/>
      <c r="H103" s="7"/>
      <c r="I103" s="7"/>
      <c r="J103" s="7"/>
      <c r="K103" s="7"/>
      <c r="L103" s="7"/>
      <c r="M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</row>
    <row r="104" spans="1:36" x14ac:dyDescent="0.2">
      <c r="A104" s="3">
        <v>0.79</v>
      </c>
      <c r="B104" s="3"/>
      <c r="C104" s="3">
        <f t="shared" si="4"/>
        <v>2.6524356801034314</v>
      </c>
      <c r="D104" s="1"/>
      <c r="E104" s="7"/>
      <c r="F104" s="7"/>
      <c r="G104" s="7"/>
      <c r="H104" s="7"/>
      <c r="I104" s="7"/>
      <c r="J104" s="7"/>
      <c r="K104" s="7"/>
      <c r="L104" s="7"/>
      <c r="M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</row>
    <row r="105" spans="1:36" x14ac:dyDescent="0.2">
      <c r="A105" s="3">
        <v>0.8</v>
      </c>
      <c r="B105" s="3"/>
      <c r="C105" s="3">
        <f t="shared" si="4"/>
        <v>2.6524353114649708</v>
      </c>
      <c r="D105" s="1"/>
      <c r="E105" s="7"/>
      <c r="F105" s="7"/>
      <c r="G105" s="7"/>
      <c r="H105" s="7"/>
      <c r="I105" s="7"/>
      <c r="J105" s="7"/>
      <c r="K105" s="7"/>
      <c r="L105" s="7"/>
      <c r="M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</row>
    <row r="106" spans="1:36" x14ac:dyDescent="0.2">
      <c r="A106" s="3">
        <v>0.81</v>
      </c>
      <c r="B106" s="3"/>
      <c r="C106" s="3">
        <f t="shared" si="4"/>
        <v>2.6524350229629454</v>
      </c>
      <c r="D106" s="1"/>
      <c r="E106" s="7"/>
      <c r="F106" s="7"/>
      <c r="G106" s="7"/>
      <c r="H106" s="7"/>
      <c r="I106" s="7"/>
      <c r="J106" s="7"/>
      <c r="K106" s="7"/>
      <c r="L106" s="7"/>
      <c r="M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</row>
    <row r="107" spans="1:36" x14ac:dyDescent="0.2">
      <c r="A107" s="3">
        <v>0.82</v>
      </c>
      <c r="B107" s="3"/>
      <c r="C107" s="3">
        <f t="shared" si="4"/>
        <v>2.6524347971769409</v>
      </c>
      <c r="D107" s="1"/>
      <c r="E107" s="7"/>
      <c r="F107" s="7"/>
      <c r="G107" s="7"/>
      <c r="H107" s="7"/>
      <c r="I107" s="7"/>
      <c r="J107" s="7"/>
      <c r="K107" s="7"/>
      <c r="L107" s="7"/>
      <c r="M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</row>
    <row r="108" spans="1:36" x14ac:dyDescent="0.2">
      <c r="A108" s="3">
        <v>0.83</v>
      </c>
      <c r="B108" s="3"/>
      <c r="C108" s="3">
        <f t="shared" si="4"/>
        <v>2.6524346204734566</v>
      </c>
      <c r="D108" s="1"/>
      <c r="E108" s="7"/>
      <c r="F108" s="7"/>
      <c r="G108" s="7"/>
      <c r="H108" s="7"/>
      <c r="I108" s="7"/>
      <c r="J108" s="7"/>
      <c r="K108" s="7"/>
      <c r="L108" s="7"/>
      <c r="M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</row>
    <row r="109" spans="1:36" x14ac:dyDescent="0.2">
      <c r="A109" s="3">
        <v>0.84</v>
      </c>
      <c r="B109" s="3"/>
      <c r="C109" s="3">
        <f t="shared" si="4"/>
        <v>2.652434482182696</v>
      </c>
      <c r="D109" s="1"/>
      <c r="E109" s="7"/>
      <c r="F109" s="7"/>
      <c r="G109" s="7"/>
      <c r="H109" s="7"/>
      <c r="I109" s="7"/>
      <c r="J109" s="7"/>
      <c r="K109" s="7"/>
      <c r="L109" s="7"/>
      <c r="M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</row>
    <row r="110" spans="1:36" x14ac:dyDescent="0.2">
      <c r="A110" s="3">
        <v>0.85</v>
      </c>
      <c r="B110" s="3"/>
      <c r="C110" s="3">
        <f t="shared" si="4"/>
        <v>2.6524343739543097</v>
      </c>
      <c r="D110" s="1"/>
      <c r="E110" s="7"/>
      <c r="F110" s="7"/>
      <c r="G110" s="7"/>
      <c r="H110" s="7"/>
      <c r="I110" s="7"/>
      <c r="J110" s="7"/>
      <c r="K110" s="7"/>
      <c r="L110" s="7"/>
      <c r="M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</row>
    <row r="111" spans="1:36" x14ac:dyDescent="0.2">
      <c r="A111" s="3">
        <v>0.86</v>
      </c>
      <c r="B111" s="3"/>
      <c r="C111" s="3">
        <f t="shared" si="4"/>
        <v>2.6524342892531858</v>
      </c>
      <c r="D111" s="1"/>
      <c r="E111" s="7"/>
      <c r="F111" s="7"/>
      <c r="G111" s="7"/>
      <c r="H111" s="7"/>
      <c r="I111" s="7"/>
      <c r="J111" s="7"/>
      <c r="K111" s="7"/>
      <c r="L111" s="7"/>
      <c r="M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</row>
    <row r="112" spans="1:36" x14ac:dyDescent="0.2">
      <c r="A112" s="3">
        <v>0.87</v>
      </c>
      <c r="B112" s="3"/>
      <c r="C112" s="3">
        <f t="shared" si="4"/>
        <v>2.6524342229648457</v>
      </c>
      <c r="D112" s="1"/>
      <c r="E112" s="7"/>
      <c r="F112" s="7"/>
      <c r="G112" s="7"/>
      <c r="H112" s="7"/>
      <c r="I112" s="7"/>
      <c r="J112" s="7"/>
      <c r="K112" s="7"/>
      <c r="L112" s="7"/>
      <c r="M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</row>
    <row r="113" spans="1:36" x14ac:dyDescent="0.2">
      <c r="A113" s="3">
        <v>0.88</v>
      </c>
      <c r="B113" s="3"/>
      <c r="C113" s="3">
        <f t="shared" si="4"/>
        <v>2.6524341710866222</v>
      </c>
      <c r="D113" s="1"/>
      <c r="E113" s="7"/>
      <c r="F113" s="7"/>
      <c r="G113" s="7"/>
      <c r="H113" s="7"/>
      <c r="I113" s="7"/>
      <c r="J113" s="7"/>
      <c r="K113" s="7"/>
      <c r="L113" s="7"/>
      <c r="M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</row>
    <row r="114" spans="1:36" x14ac:dyDescent="0.2">
      <c r="A114" s="3">
        <v>0.89</v>
      </c>
      <c r="B114" s="3"/>
      <c r="C114" s="3">
        <f t="shared" si="4"/>
        <v>2.6524341304859673</v>
      </c>
      <c r="D114" s="1"/>
      <c r="E114" s="7"/>
      <c r="F114" s="7"/>
      <c r="G114" s="7"/>
      <c r="H114" s="7"/>
      <c r="I114" s="7"/>
      <c r="J114" s="7"/>
      <c r="K114" s="7"/>
      <c r="L114" s="7"/>
      <c r="M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</row>
    <row r="115" spans="1:36" x14ac:dyDescent="0.2">
      <c r="A115" s="3">
        <v>0.9</v>
      </c>
      <c r="B115" s="3"/>
      <c r="C115" s="3">
        <f t="shared" si="4"/>
        <v>2.6524340987113031</v>
      </c>
      <c r="D115" s="1"/>
      <c r="E115" s="7"/>
      <c r="F115" s="7"/>
      <c r="G115" s="7"/>
      <c r="H115" s="7"/>
      <c r="I115" s="7"/>
      <c r="J115" s="7"/>
      <c r="K115" s="7"/>
      <c r="L115" s="7"/>
      <c r="M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</row>
    <row r="116" spans="1:36" x14ac:dyDescent="0.2">
      <c r="A116" s="3">
        <v>0.91</v>
      </c>
      <c r="B116" s="3"/>
      <c r="C116" s="3">
        <f t="shared" si="4"/>
        <v>2.6524340738439887</v>
      </c>
      <c r="D116" s="1"/>
      <c r="E116" s="7"/>
      <c r="F116" s="7"/>
      <c r="G116" s="7"/>
      <c r="H116" s="7"/>
      <c r="I116" s="7"/>
      <c r="J116" s="7"/>
      <c r="K116" s="7"/>
      <c r="L116" s="7"/>
      <c r="M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</row>
    <row r="117" spans="1:36" x14ac:dyDescent="0.2">
      <c r="A117" s="3">
        <v>0.92</v>
      </c>
      <c r="B117" s="3"/>
      <c r="C117" s="3">
        <f t="shared" si="4"/>
        <v>2.6524340543824665</v>
      </c>
      <c r="D117" s="1"/>
      <c r="E117" s="7"/>
      <c r="F117" s="7"/>
      <c r="G117" s="7"/>
      <c r="H117" s="7"/>
      <c r="I117" s="7"/>
      <c r="J117" s="7"/>
      <c r="K117" s="7"/>
      <c r="L117" s="7"/>
      <c r="M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</row>
    <row r="118" spans="1:36" x14ac:dyDescent="0.2">
      <c r="A118" s="3">
        <v>0.93</v>
      </c>
      <c r="B118" s="3"/>
      <c r="C118" s="3">
        <f t="shared" si="4"/>
        <v>2.6524340391515961</v>
      </c>
      <c r="D118" s="1"/>
      <c r="E118" s="7"/>
      <c r="F118" s="7"/>
      <c r="G118" s="7"/>
      <c r="H118" s="7"/>
      <c r="I118" s="7"/>
      <c r="J118" s="7"/>
      <c r="K118" s="7"/>
      <c r="L118" s="7"/>
      <c r="M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</row>
    <row r="119" spans="1:36" x14ac:dyDescent="0.2">
      <c r="A119" s="3">
        <v>0.94</v>
      </c>
      <c r="B119" s="3"/>
      <c r="C119" s="3">
        <f t="shared" si="4"/>
        <v>2.6524340272316955</v>
      </c>
      <c r="D119" s="1"/>
      <c r="E119" s="7"/>
      <c r="F119" s="7"/>
      <c r="G119" s="7"/>
      <c r="H119" s="7"/>
      <c r="I119" s="7"/>
      <c r="J119" s="7"/>
      <c r="K119" s="7"/>
      <c r="L119" s="7"/>
      <c r="M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</row>
    <row r="120" spans="1:36" x14ac:dyDescent="0.2">
      <c r="A120" s="3">
        <v>0.95</v>
      </c>
      <c r="B120" s="3"/>
      <c r="C120" s="3">
        <f t="shared" si="4"/>
        <v>2.6524340179030084</v>
      </c>
      <c r="D120" s="1"/>
      <c r="E120" s="7"/>
      <c r="F120" s="7"/>
      <c r="G120" s="7"/>
      <c r="H120" s="7"/>
      <c r="I120" s="7"/>
      <c r="J120" s="7"/>
      <c r="K120" s="7"/>
      <c r="L120" s="7"/>
      <c r="M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</row>
    <row r="121" spans="1:36" x14ac:dyDescent="0.2">
      <c r="A121" s="3">
        <v>0.96</v>
      </c>
      <c r="B121" s="3"/>
      <c r="C121" s="3">
        <f t="shared" si="4"/>
        <v>2.6524340106022426</v>
      </c>
      <c r="D121" s="1"/>
      <c r="E121" s="7"/>
      <c r="F121" s="7"/>
      <c r="G121" s="7"/>
      <c r="H121" s="7"/>
      <c r="I121" s="7"/>
      <c r="J121" s="7"/>
      <c r="K121" s="7"/>
      <c r="L121" s="7"/>
      <c r="M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</row>
    <row r="122" spans="1:36" x14ac:dyDescent="0.2">
      <c r="A122" s="3">
        <v>0.97</v>
      </c>
      <c r="B122" s="3"/>
      <c r="C122" s="3">
        <f t="shared" si="4"/>
        <v>2.6524340048885571</v>
      </c>
      <c r="D122" s="1"/>
      <c r="E122" s="7"/>
      <c r="F122" s="7"/>
      <c r="G122" s="7"/>
      <c r="H122" s="7"/>
      <c r="I122" s="7"/>
      <c r="J122" s="7"/>
      <c r="K122" s="7"/>
      <c r="L122" s="7"/>
      <c r="M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</row>
    <row r="123" spans="1:36" x14ac:dyDescent="0.2">
      <c r="A123" s="3">
        <v>0.98</v>
      </c>
      <c r="B123" s="3"/>
      <c r="C123" s="3">
        <f t="shared" si="4"/>
        <v>2.6524340004169438</v>
      </c>
      <c r="D123" s="1"/>
      <c r="E123" s="7"/>
      <c r="F123" s="7"/>
      <c r="G123" s="7"/>
      <c r="H123" s="7"/>
      <c r="I123" s="7"/>
      <c r="J123" s="7"/>
      <c r="K123" s="7"/>
      <c r="L123" s="7"/>
      <c r="M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</row>
    <row r="124" spans="1:36" x14ac:dyDescent="0.2">
      <c r="A124" s="3">
        <v>0.99</v>
      </c>
      <c r="B124" s="3"/>
      <c r="C124" s="3">
        <f t="shared" si="4"/>
        <v>2.6524339969173942</v>
      </c>
      <c r="D124" s="1"/>
      <c r="E124" s="7"/>
      <c r="F124" s="7"/>
      <c r="G124" s="7"/>
      <c r="H124" s="7"/>
      <c r="I124" s="7"/>
      <c r="J124" s="7"/>
      <c r="K124" s="7"/>
      <c r="L124" s="7"/>
      <c r="M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</row>
    <row r="125" spans="1:36" x14ac:dyDescent="0.2">
      <c r="A125" s="3">
        <v>1</v>
      </c>
      <c r="B125" s="3"/>
      <c r="C125" s="3">
        <f t="shared" si="4"/>
        <v>2.6524339941785962</v>
      </c>
      <c r="D125" s="1"/>
      <c r="E125" s="7"/>
      <c r="F125" s="7"/>
      <c r="G125" s="7"/>
      <c r="H125" s="7"/>
      <c r="I125" s="7"/>
      <c r="J125" s="7"/>
      <c r="K125" s="7"/>
      <c r="L125" s="7"/>
      <c r="M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</row>
    <row r="126" spans="1:36" x14ac:dyDescent="0.2">
      <c r="A126" s="3">
        <v>1.01</v>
      </c>
      <c r="B126" s="3"/>
      <c r="C126" s="3">
        <f t="shared" si="4"/>
        <v>2.6524339920351729</v>
      </c>
    </row>
    <row r="127" spans="1:36" x14ac:dyDescent="0.2">
      <c r="A127" s="3">
        <v>1.02</v>
      </c>
      <c r="B127" s="3"/>
      <c r="C127" s="3">
        <f t="shared" si="4"/>
        <v>2.6524339903576988</v>
      </c>
    </row>
    <row r="128" spans="1:36" x14ac:dyDescent="0.2">
      <c r="A128" s="3">
        <v>1.03</v>
      </c>
      <c r="B128" s="3"/>
      <c r="C128" s="3">
        <f t="shared" si="4"/>
        <v>2.6524339890448831</v>
      </c>
    </row>
    <row r="129" spans="1:3" x14ac:dyDescent="0.2">
      <c r="A129" s="3">
        <v>1.04</v>
      </c>
      <c r="B129" s="3"/>
      <c r="C129" s="3">
        <f t="shared" si="4"/>
        <v>2.6524339880174548</v>
      </c>
    </row>
    <row r="130" spans="1:3" x14ac:dyDescent="0.2">
      <c r="A130" s="3">
        <v>1.05</v>
      </c>
      <c r="B130" s="3"/>
      <c r="C130" s="3">
        <f t="shared" si="4"/>
        <v>2.6524339872133744</v>
      </c>
    </row>
    <row r="131" spans="1:3" x14ac:dyDescent="0.2">
      <c r="A131" s="3">
        <v>1.06</v>
      </c>
      <c r="B131" s="3"/>
      <c r="C131" s="3">
        <f t="shared" si="4"/>
        <v>2.6524339865840894</v>
      </c>
    </row>
    <row r="132" spans="1:3" x14ac:dyDescent="0.2">
      <c r="A132" s="3">
        <v>1.07</v>
      </c>
      <c r="B132" s="3"/>
      <c r="C132" s="3">
        <f t="shared" si="4"/>
        <v>2.6524339860916015</v>
      </c>
    </row>
    <row r="133" spans="1:3" x14ac:dyDescent="0.2">
      <c r="A133" s="3">
        <v>1.08</v>
      </c>
      <c r="B133" s="3"/>
      <c r="C133" s="3">
        <f t="shared" si="4"/>
        <v>2.6524339857061738</v>
      </c>
    </row>
    <row r="134" spans="1:3" x14ac:dyDescent="0.2">
      <c r="A134" s="3">
        <v>1.0900000000000001</v>
      </c>
      <c r="B134" s="3"/>
      <c r="C134" s="3">
        <f t="shared" si="4"/>
        <v>2.652433985404532</v>
      </c>
    </row>
    <row r="135" spans="1:3" x14ac:dyDescent="0.2">
      <c r="A135" s="3">
        <v>1.1000000000000001</v>
      </c>
      <c r="B135" s="3"/>
      <c r="C135" s="3">
        <f t="shared" si="4"/>
        <v>2.6524339851684631</v>
      </c>
    </row>
    <row r="136" spans="1:3" x14ac:dyDescent="0.2">
      <c r="A136" s="3">
        <v>1.1100000000000001</v>
      </c>
      <c r="B136" s="3"/>
      <c r="C136" s="3">
        <f t="shared" si="4"/>
        <v>2.6524339849837122</v>
      </c>
    </row>
    <row r="137" spans="1:3" x14ac:dyDescent="0.2">
      <c r="A137" s="3">
        <v>1.1200000000000001</v>
      </c>
      <c r="B137" s="3"/>
      <c r="C137" s="3">
        <f t="shared" si="4"/>
        <v>2.6524339848391234</v>
      </c>
    </row>
    <row r="138" spans="1:3" x14ac:dyDescent="0.2">
      <c r="A138" s="3">
        <v>1.1299999999999999</v>
      </c>
      <c r="B138" s="3"/>
      <c r="C138" s="3">
        <f t="shared" si="4"/>
        <v>2.6524339847259659</v>
      </c>
    </row>
    <row r="139" spans="1:3" x14ac:dyDescent="0.2">
      <c r="A139" s="3">
        <v>1.1399999999999999</v>
      </c>
      <c r="B139" s="3"/>
      <c r="C139" s="3">
        <f t="shared" si="4"/>
        <v>2.6524339846374074</v>
      </c>
    </row>
    <row r="140" spans="1:3" x14ac:dyDescent="0.2">
      <c r="A140" s="3">
        <v>1.1499999999999999</v>
      </c>
      <c r="B140" s="3"/>
      <c r="C140" s="3">
        <f t="shared" si="4"/>
        <v>2.6524339845681002</v>
      </c>
    </row>
    <row r="141" spans="1:3" x14ac:dyDescent="0.2">
      <c r="A141" s="3">
        <v>1.1599999999999999</v>
      </c>
      <c r="B141" s="3"/>
      <c r="C141" s="3">
        <f t="shared" si="4"/>
        <v>2.6524339845138591</v>
      </c>
    </row>
    <row r="142" spans="1:3" x14ac:dyDescent="0.2">
      <c r="A142" s="3">
        <v>1.17</v>
      </c>
      <c r="B142" s="3"/>
      <c r="C142" s="3">
        <f t="shared" si="4"/>
        <v>2.6524339844714095</v>
      </c>
    </row>
    <row r="143" spans="1:3" x14ac:dyDescent="0.2">
      <c r="A143" s="3">
        <v>1.18</v>
      </c>
      <c r="B143" s="3"/>
      <c r="C143" s="3">
        <f t="shared" si="4"/>
        <v>2.6524339844381881</v>
      </c>
    </row>
    <row r="144" spans="1:3" x14ac:dyDescent="0.2">
      <c r="A144" s="3">
        <v>1.19</v>
      </c>
      <c r="B144" s="3"/>
      <c r="C144" s="3">
        <f t="shared" si="4"/>
        <v>2.652433984412188</v>
      </c>
    </row>
    <row r="145" spans="1:3" x14ac:dyDescent="0.2">
      <c r="A145" s="3">
        <v>1.2</v>
      </c>
      <c r="B145" s="3"/>
      <c r="C145" s="3">
        <f t="shared" si="4"/>
        <v>2.6524339843918403</v>
      </c>
    </row>
    <row r="146" spans="1:3" x14ac:dyDescent="0.2">
      <c r="A146" s="3">
        <v>1.21</v>
      </c>
      <c r="B146" s="3"/>
      <c r="C146" s="3">
        <f t="shared" si="4"/>
        <v>2.6524339843759157</v>
      </c>
    </row>
    <row r="147" spans="1:3" x14ac:dyDescent="0.2">
      <c r="A147" s="3">
        <v>1.22</v>
      </c>
      <c r="B147" s="3"/>
      <c r="C147" s="3">
        <f t="shared" si="4"/>
        <v>2.6524339843634532</v>
      </c>
    </row>
    <row r="148" spans="1:3" x14ac:dyDescent="0.2">
      <c r="A148" s="3">
        <v>1.23</v>
      </c>
      <c r="B148" s="3"/>
      <c r="C148" s="3">
        <f t="shared" si="4"/>
        <v>2.6524339843536997</v>
      </c>
    </row>
    <row r="149" spans="1:3" x14ac:dyDescent="0.2">
      <c r="A149" s="3">
        <v>1.24</v>
      </c>
      <c r="B149" s="3"/>
      <c r="C149" s="3">
        <f t="shared" si="4"/>
        <v>2.6524339843460663</v>
      </c>
    </row>
    <row r="150" spans="1:3" x14ac:dyDescent="0.2">
      <c r="A150" s="3">
        <v>1.25</v>
      </c>
      <c r="B150" s="3"/>
      <c r="C150" s="3">
        <f t="shared" si="4"/>
        <v>2.6524339843400924</v>
      </c>
    </row>
    <row r="151" spans="1:3" x14ac:dyDescent="0.2">
      <c r="A151" s="3">
        <v>1.26</v>
      </c>
      <c r="B151" s="3"/>
      <c r="C151" s="3">
        <f t="shared" si="4"/>
        <v>2.652433984335417</v>
      </c>
    </row>
    <row r="152" spans="1:3" x14ac:dyDescent="0.2">
      <c r="A152" s="3">
        <v>1.27</v>
      </c>
      <c r="B152" s="3"/>
      <c r="C152" s="3">
        <f t="shared" si="4"/>
        <v>2.6524339843317581</v>
      </c>
    </row>
    <row r="153" spans="1:3" x14ac:dyDescent="0.2">
      <c r="A153" s="3">
        <v>1.28</v>
      </c>
      <c r="B153" s="3"/>
      <c r="C153" s="3">
        <f t="shared" si="4"/>
        <v>2.6524339843288947</v>
      </c>
    </row>
    <row r="154" spans="1:3" x14ac:dyDescent="0.2">
      <c r="A154" s="3">
        <v>1.29</v>
      </c>
      <c r="B154" s="3"/>
      <c r="C154" s="3">
        <f t="shared" si="4"/>
        <v>2.6524339843266538</v>
      </c>
    </row>
    <row r="155" spans="1:3" x14ac:dyDescent="0.2">
      <c r="A155" s="3">
        <v>1.3</v>
      </c>
      <c r="B155" s="3"/>
      <c r="C155" s="3">
        <f t="shared" si="4"/>
        <v>2.6524339843248996</v>
      </c>
    </row>
    <row r="156" spans="1:3" x14ac:dyDescent="0.2">
      <c r="A156" s="3">
        <v>1.31</v>
      </c>
      <c r="B156" s="3"/>
      <c r="C156" s="3">
        <f t="shared" ref="C156:C219" si="5" xml:space="preserve"> LOG((10^$G$5 - 10^$G$4) * EXP(-$G$3 *A156 )  + 10^$G$4)</f>
        <v>2.6524339843235274</v>
      </c>
    </row>
    <row r="157" spans="1:3" x14ac:dyDescent="0.2">
      <c r="A157" s="3">
        <v>1.32</v>
      </c>
      <c r="B157" s="3"/>
      <c r="C157" s="3">
        <f t="shared" si="5"/>
        <v>2.6524339843224531</v>
      </c>
    </row>
    <row r="158" spans="1:3" x14ac:dyDescent="0.2">
      <c r="A158" s="3">
        <v>1.33</v>
      </c>
      <c r="B158" s="3"/>
      <c r="C158" s="3">
        <f t="shared" si="5"/>
        <v>2.6524339843216125</v>
      </c>
    </row>
    <row r="159" spans="1:3" x14ac:dyDescent="0.2">
      <c r="A159" s="3">
        <v>1.34</v>
      </c>
      <c r="B159" s="3"/>
      <c r="C159" s="3">
        <f t="shared" si="5"/>
        <v>2.6524339843209543</v>
      </c>
    </row>
    <row r="160" spans="1:3" x14ac:dyDescent="0.2">
      <c r="A160" s="3">
        <v>1.35</v>
      </c>
      <c r="B160" s="3"/>
      <c r="C160" s="3">
        <f t="shared" si="5"/>
        <v>2.6524339843204396</v>
      </c>
    </row>
    <row r="161" spans="1:3" x14ac:dyDescent="0.2">
      <c r="A161" s="3">
        <v>1.36</v>
      </c>
      <c r="B161" s="3"/>
      <c r="C161" s="3">
        <f t="shared" si="5"/>
        <v>2.6524339843200364</v>
      </c>
    </row>
    <row r="162" spans="1:3" x14ac:dyDescent="0.2">
      <c r="A162" s="3">
        <v>1.37</v>
      </c>
      <c r="B162" s="3"/>
      <c r="C162" s="3">
        <f t="shared" si="5"/>
        <v>2.6524339843197211</v>
      </c>
    </row>
    <row r="163" spans="1:3" x14ac:dyDescent="0.2">
      <c r="A163" s="3">
        <v>1.38</v>
      </c>
      <c r="B163" s="3"/>
      <c r="C163" s="3">
        <f t="shared" si="5"/>
        <v>2.6524339843194742</v>
      </c>
    </row>
    <row r="164" spans="1:3" x14ac:dyDescent="0.2">
      <c r="A164" s="3">
        <v>1.39</v>
      </c>
      <c r="B164" s="3"/>
      <c r="C164" s="3">
        <f t="shared" si="5"/>
        <v>2.652433984319281</v>
      </c>
    </row>
    <row r="165" spans="1:3" x14ac:dyDescent="0.2">
      <c r="A165" s="3">
        <v>1.4</v>
      </c>
      <c r="B165" s="3"/>
      <c r="C165" s="3">
        <f t="shared" si="5"/>
        <v>2.65243398431913</v>
      </c>
    </row>
    <row r="166" spans="1:3" x14ac:dyDescent="0.2">
      <c r="A166" s="3">
        <v>1.41</v>
      </c>
      <c r="B166" s="3"/>
      <c r="C166" s="3">
        <f t="shared" si="5"/>
        <v>2.6524339843190115</v>
      </c>
    </row>
    <row r="167" spans="1:3" x14ac:dyDescent="0.2">
      <c r="A167" s="3">
        <v>1.42</v>
      </c>
      <c r="B167" s="3"/>
      <c r="C167" s="3">
        <f t="shared" si="5"/>
        <v>2.6524339843189191</v>
      </c>
    </row>
    <row r="168" spans="1:3" x14ac:dyDescent="0.2">
      <c r="A168" s="3">
        <v>1.43</v>
      </c>
      <c r="B168" s="3"/>
      <c r="C168" s="3">
        <f t="shared" si="5"/>
        <v>2.6524339843188467</v>
      </c>
    </row>
    <row r="169" spans="1:3" x14ac:dyDescent="0.2">
      <c r="A169" s="3">
        <v>1.44</v>
      </c>
      <c r="B169" s="3"/>
      <c r="C169" s="3">
        <f t="shared" si="5"/>
        <v>2.6524339843187899</v>
      </c>
    </row>
    <row r="170" spans="1:3" x14ac:dyDescent="0.2">
      <c r="A170" s="3">
        <v>1.45</v>
      </c>
      <c r="B170" s="3"/>
      <c r="C170" s="3">
        <f t="shared" si="5"/>
        <v>2.6524339843187454</v>
      </c>
    </row>
    <row r="171" spans="1:3" x14ac:dyDescent="0.2">
      <c r="A171" s="3">
        <v>1.46</v>
      </c>
      <c r="B171" s="3"/>
      <c r="C171" s="3">
        <f t="shared" si="5"/>
        <v>2.6524339843187108</v>
      </c>
    </row>
    <row r="172" spans="1:3" x14ac:dyDescent="0.2">
      <c r="A172" s="3">
        <v>1.47</v>
      </c>
      <c r="B172" s="3"/>
      <c r="C172" s="3">
        <f t="shared" si="5"/>
        <v>2.6524339843186837</v>
      </c>
    </row>
    <row r="173" spans="1:3" x14ac:dyDescent="0.2">
      <c r="A173" s="3">
        <v>1.48</v>
      </c>
      <c r="B173" s="3"/>
      <c r="C173" s="3">
        <f t="shared" si="5"/>
        <v>2.6524339843186624</v>
      </c>
    </row>
    <row r="174" spans="1:3" x14ac:dyDescent="0.2">
      <c r="A174" s="3">
        <v>1.49</v>
      </c>
      <c r="B174" s="3"/>
      <c r="C174" s="3">
        <f t="shared" si="5"/>
        <v>2.6524339843186455</v>
      </c>
    </row>
    <row r="175" spans="1:3" x14ac:dyDescent="0.2">
      <c r="A175" s="3">
        <v>1.5</v>
      </c>
      <c r="B175" s="3"/>
      <c r="C175" s="3">
        <f t="shared" si="5"/>
        <v>2.6524339843186326</v>
      </c>
    </row>
    <row r="176" spans="1:3" x14ac:dyDescent="0.2">
      <c r="A176" s="3">
        <v>1.51</v>
      </c>
      <c r="B176" s="3"/>
      <c r="C176" s="3">
        <f t="shared" si="5"/>
        <v>2.6524339843186224</v>
      </c>
    </row>
    <row r="177" spans="1:3" x14ac:dyDescent="0.2">
      <c r="A177" s="3">
        <v>1.52</v>
      </c>
      <c r="B177" s="3"/>
      <c r="C177" s="3">
        <f t="shared" si="5"/>
        <v>2.6524339843186144</v>
      </c>
    </row>
    <row r="178" spans="1:3" x14ac:dyDescent="0.2">
      <c r="A178" s="3">
        <v>1.53</v>
      </c>
      <c r="B178" s="3"/>
      <c r="C178" s="3">
        <f t="shared" si="5"/>
        <v>2.6524339843186082</v>
      </c>
    </row>
    <row r="179" spans="1:3" x14ac:dyDescent="0.2">
      <c r="A179" s="3">
        <v>1.54</v>
      </c>
      <c r="B179" s="3"/>
      <c r="C179" s="3">
        <f t="shared" si="5"/>
        <v>2.6524339843186033</v>
      </c>
    </row>
    <row r="180" spans="1:3" x14ac:dyDescent="0.2">
      <c r="A180" s="3">
        <v>1.55</v>
      </c>
      <c r="B180" s="3"/>
      <c r="C180" s="3">
        <f t="shared" si="5"/>
        <v>2.6524339843185993</v>
      </c>
    </row>
    <row r="181" spans="1:3" x14ac:dyDescent="0.2">
      <c r="A181" s="3">
        <v>1.56</v>
      </c>
      <c r="B181" s="3"/>
      <c r="C181" s="3">
        <f t="shared" si="5"/>
        <v>2.6524339843185962</v>
      </c>
    </row>
    <row r="182" spans="1:3" x14ac:dyDescent="0.2">
      <c r="A182" s="3">
        <v>1.57</v>
      </c>
      <c r="B182" s="3"/>
      <c r="C182" s="3">
        <f t="shared" si="5"/>
        <v>2.652433984318594</v>
      </c>
    </row>
    <row r="183" spans="1:3" x14ac:dyDescent="0.2">
      <c r="A183" s="3">
        <v>1.58</v>
      </c>
      <c r="B183" s="3"/>
      <c r="C183" s="3">
        <f t="shared" si="5"/>
        <v>2.6524339843185922</v>
      </c>
    </row>
    <row r="184" spans="1:3" x14ac:dyDescent="0.2">
      <c r="A184" s="3">
        <v>1.59</v>
      </c>
      <c r="B184" s="3"/>
      <c r="C184" s="3">
        <f t="shared" si="5"/>
        <v>2.6524339843185909</v>
      </c>
    </row>
    <row r="185" spans="1:3" x14ac:dyDescent="0.2">
      <c r="A185" s="3">
        <v>1.6</v>
      </c>
      <c r="B185" s="3"/>
      <c r="C185" s="3">
        <f t="shared" si="5"/>
        <v>2.6524339843185896</v>
      </c>
    </row>
    <row r="186" spans="1:3" x14ac:dyDescent="0.2">
      <c r="A186" s="3">
        <v>1.61</v>
      </c>
      <c r="B186" s="3"/>
      <c r="C186" s="3">
        <f t="shared" si="5"/>
        <v>2.6524339843185887</v>
      </c>
    </row>
    <row r="187" spans="1:3" x14ac:dyDescent="0.2">
      <c r="A187" s="3">
        <v>1.62</v>
      </c>
      <c r="B187" s="3"/>
      <c r="C187" s="3">
        <f t="shared" si="5"/>
        <v>2.6524339843185882</v>
      </c>
    </row>
    <row r="188" spans="1:3" x14ac:dyDescent="0.2">
      <c r="A188" s="3">
        <v>1.63</v>
      </c>
      <c r="B188" s="3"/>
      <c r="C188" s="3">
        <f t="shared" si="5"/>
        <v>2.6524339843185878</v>
      </c>
    </row>
    <row r="189" spans="1:3" x14ac:dyDescent="0.2">
      <c r="A189" s="3">
        <v>1.64</v>
      </c>
      <c r="B189" s="3"/>
      <c r="C189" s="3">
        <f t="shared" si="5"/>
        <v>2.6524339843185873</v>
      </c>
    </row>
    <row r="190" spans="1:3" x14ac:dyDescent="0.2">
      <c r="A190" s="3">
        <v>1.65</v>
      </c>
      <c r="B190" s="3"/>
      <c r="C190" s="3">
        <f t="shared" si="5"/>
        <v>2.6524339843185869</v>
      </c>
    </row>
    <row r="191" spans="1:3" x14ac:dyDescent="0.2">
      <c r="A191" s="3">
        <v>1.66</v>
      </c>
      <c r="B191" s="3"/>
      <c r="C191" s="3">
        <f t="shared" si="5"/>
        <v>2.6524339843185865</v>
      </c>
    </row>
    <row r="192" spans="1:3" x14ac:dyDescent="0.2">
      <c r="A192" s="3">
        <v>1.67</v>
      </c>
      <c r="B192" s="3"/>
      <c r="C192" s="3">
        <f t="shared" si="5"/>
        <v>2.6524339843185865</v>
      </c>
    </row>
    <row r="193" spans="1:3" x14ac:dyDescent="0.2">
      <c r="A193" s="3">
        <v>1.68</v>
      </c>
      <c r="B193" s="3"/>
      <c r="C193" s="3">
        <f t="shared" si="5"/>
        <v>2.652433984318586</v>
      </c>
    </row>
    <row r="194" spans="1:3" x14ac:dyDescent="0.2">
      <c r="A194" s="3">
        <v>1.69</v>
      </c>
      <c r="B194" s="3"/>
      <c r="C194" s="3">
        <f t="shared" si="5"/>
        <v>2.652433984318586</v>
      </c>
    </row>
    <row r="195" spans="1:3" x14ac:dyDescent="0.2">
      <c r="A195" s="3">
        <v>1.7</v>
      </c>
      <c r="B195" s="3"/>
      <c r="C195" s="3">
        <f t="shared" si="5"/>
        <v>2.652433984318586</v>
      </c>
    </row>
    <row r="196" spans="1:3" x14ac:dyDescent="0.2">
      <c r="A196" s="3">
        <v>1.71</v>
      </c>
      <c r="B196" s="3"/>
      <c r="C196" s="3">
        <f t="shared" si="5"/>
        <v>2.652433984318586</v>
      </c>
    </row>
    <row r="197" spans="1:3" x14ac:dyDescent="0.2">
      <c r="A197" s="3">
        <v>1.72</v>
      </c>
      <c r="B197" s="3"/>
      <c r="C197" s="3">
        <f t="shared" si="5"/>
        <v>2.652433984318586</v>
      </c>
    </row>
    <row r="198" spans="1:3" x14ac:dyDescent="0.2">
      <c r="A198" s="3">
        <v>1.73</v>
      </c>
      <c r="B198" s="3"/>
      <c r="C198" s="3">
        <f t="shared" si="5"/>
        <v>2.652433984318586</v>
      </c>
    </row>
    <row r="199" spans="1:3" x14ac:dyDescent="0.2">
      <c r="A199" s="3">
        <v>1.74</v>
      </c>
      <c r="B199" s="3"/>
      <c r="C199" s="3">
        <f t="shared" si="5"/>
        <v>2.6524339843185856</v>
      </c>
    </row>
    <row r="200" spans="1:3" x14ac:dyDescent="0.2">
      <c r="A200" s="3">
        <v>1.75</v>
      </c>
      <c r="B200" s="3"/>
      <c r="C200" s="3">
        <f t="shared" si="5"/>
        <v>2.6524339843185856</v>
      </c>
    </row>
    <row r="201" spans="1:3" x14ac:dyDescent="0.2">
      <c r="A201" s="3">
        <v>1.76</v>
      </c>
      <c r="B201" s="3"/>
      <c r="C201" s="3">
        <f t="shared" si="5"/>
        <v>2.6524339843185856</v>
      </c>
    </row>
    <row r="202" spans="1:3" x14ac:dyDescent="0.2">
      <c r="A202" s="3">
        <v>1.77</v>
      </c>
      <c r="B202" s="3"/>
      <c r="C202" s="3">
        <f t="shared" si="5"/>
        <v>2.6524339843185856</v>
      </c>
    </row>
    <row r="203" spans="1:3" x14ac:dyDescent="0.2">
      <c r="A203" s="3">
        <v>1.78</v>
      </c>
      <c r="B203" s="3"/>
      <c r="C203" s="3">
        <f t="shared" si="5"/>
        <v>2.6524339843185856</v>
      </c>
    </row>
    <row r="204" spans="1:3" x14ac:dyDescent="0.2">
      <c r="A204" s="3">
        <v>1.79</v>
      </c>
      <c r="B204" s="3"/>
      <c r="C204" s="3">
        <f t="shared" si="5"/>
        <v>2.6524339843185856</v>
      </c>
    </row>
    <row r="205" spans="1:3" x14ac:dyDescent="0.2">
      <c r="A205" s="3">
        <v>1.8</v>
      </c>
      <c r="B205" s="3"/>
      <c r="C205" s="3">
        <f t="shared" si="5"/>
        <v>2.6524339843185856</v>
      </c>
    </row>
    <row r="206" spans="1:3" x14ac:dyDescent="0.2">
      <c r="A206" s="3">
        <v>1.81</v>
      </c>
      <c r="B206" s="3"/>
      <c r="C206" s="3">
        <f t="shared" si="5"/>
        <v>2.6524339843185856</v>
      </c>
    </row>
    <row r="207" spans="1:3" x14ac:dyDescent="0.2">
      <c r="A207" s="3">
        <v>1.82</v>
      </c>
      <c r="B207" s="3"/>
      <c r="C207" s="3">
        <f t="shared" si="5"/>
        <v>2.6524339843185856</v>
      </c>
    </row>
    <row r="208" spans="1:3" x14ac:dyDescent="0.2">
      <c r="A208" s="3">
        <v>1.83</v>
      </c>
      <c r="B208" s="3"/>
      <c r="C208" s="3">
        <f t="shared" si="5"/>
        <v>2.6524339843185856</v>
      </c>
    </row>
    <row r="209" spans="1:3" x14ac:dyDescent="0.2">
      <c r="A209" s="3">
        <v>1.84</v>
      </c>
      <c r="B209" s="3"/>
      <c r="C209" s="3">
        <f t="shared" si="5"/>
        <v>2.6524339843185856</v>
      </c>
    </row>
    <row r="210" spans="1:3" x14ac:dyDescent="0.2">
      <c r="A210" s="3">
        <v>1.85</v>
      </c>
      <c r="B210" s="3"/>
      <c r="C210" s="3">
        <f t="shared" si="5"/>
        <v>2.6524339843185856</v>
      </c>
    </row>
    <row r="211" spans="1:3" x14ac:dyDescent="0.2">
      <c r="A211" s="3">
        <v>1.86</v>
      </c>
      <c r="B211" s="3"/>
      <c r="C211" s="3">
        <f t="shared" si="5"/>
        <v>2.6524339843185856</v>
      </c>
    </row>
    <row r="212" spans="1:3" x14ac:dyDescent="0.2">
      <c r="A212" s="3">
        <v>1.87</v>
      </c>
      <c r="B212" s="3"/>
      <c r="C212" s="3">
        <f t="shared" si="5"/>
        <v>2.6524339843185856</v>
      </c>
    </row>
    <row r="213" spans="1:3" x14ac:dyDescent="0.2">
      <c r="A213" s="3">
        <v>1.88</v>
      </c>
      <c r="B213" s="3"/>
      <c r="C213" s="3">
        <f t="shared" si="5"/>
        <v>2.6524339843185856</v>
      </c>
    </row>
    <row r="214" spans="1:3" x14ac:dyDescent="0.2">
      <c r="A214" s="3">
        <v>1.89</v>
      </c>
      <c r="B214" s="3"/>
      <c r="C214" s="3">
        <f t="shared" si="5"/>
        <v>2.6524339843185856</v>
      </c>
    </row>
    <row r="215" spans="1:3" x14ac:dyDescent="0.2">
      <c r="A215" s="3">
        <v>1.9</v>
      </c>
      <c r="B215" s="3"/>
      <c r="C215" s="3">
        <f t="shared" si="5"/>
        <v>2.6524339843185856</v>
      </c>
    </row>
    <row r="216" spans="1:3" x14ac:dyDescent="0.2">
      <c r="A216" s="3">
        <v>1.91</v>
      </c>
      <c r="B216" s="3"/>
      <c r="C216" s="3">
        <f t="shared" si="5"/>
        <v>2.6524339843185856</v>
      </c>
    </row>
    <row r="217" spans="1:3" x14ac:dyDescent="0.2">
      <c r="A217" s="3">
        <v>1.92</v>
      </c>
      <c r="B217" s="3"/>
      <c r="C217" s="3">
        <f t="shared" si="5"/>
        <v>2.6524339843185856</v>
      </c>
    </row>
    <row r="218" spans="1:3" x14ac:dyDescent="0.2">
      <c r="A218" s="3">
        <v>1.93</v>
      </c>
      <c r="B218" s="3"/>
      <c r="C218" s="3">
        <f t="shared" si="5"/>
        <v>2.6524339843185856</v>
      </c>
    </row>
    <row r="219" spans="1:3" x14ac:dyDescent="0.2">
      <c r="A219" s="3">
        <v>1.94</v>
      </c>
      <c r="B219" s="3"/>
      <c r="C219" s="3">
        <f t="shared" si="5"/>
        <v>2.6524339843185856</v>
      </c>
    </row>
    <row r="220" spans="1:3" x14ac:dyDescent="0.2">
      <c r="A220" s="3">
        <v>1.95</v>
      </c>
      <c r="B220" s="3"/>
      <c r="C220" s="3">
        <f t="shared" ref="C220:C275" si="6" xml:space="preserve"> LOG((10^$G$5 - 10^$G$4) * EXP(-$G$3 *A220 )  + 10^$G$4)</f>
        <v>2.6524339843185856</v>
      </c>
    </row>
    <row r="221" spans="1:3" x14ac:dyDescent="0.2">
      <c r="A221" s="3">
        <v>1.96</v>
      </c>
      <c r="B221" s="3"/>
      <c r="C221" s="3">
        <f t="shared" si="6"/>
        <v>2.6524339843185856</v>
      </c>
    </row>
    <row r="222" spans="1:3" x14ac:dyDescent="0.2">
      <c r="A222" s="3">
        <v>1.97</v>
      </c>
      <c r="B222" s="3"/>
      <c r="C222" s="3">
        <f t="shared" si="6"/>
        <v>2.6524339843185856</v>
      </c>
    </row>
    <row r="223" spans="1:3" x14ac:dyDescent="0.2">
      <c r="A223" s="3">
        <v>1.98</v>
      </c>
      <c r="B223" s="3"/>
      <c r="C223" s="3">
        <f t="shared" si="6"/>
        <v>2.6524339843185856</v>
      </c>
    </row>
    <row r="224" spans="1:3" x14ac:dyDescent="0.2">
      <c r="A224" s="3">
        <v>1.99</v>
      </c>
      <c r="B224" s="3"/>
      <c r="C224" s="3">
        <f t="shared" si="6"/>
        <v>2.6524339843185856</v>
      </c>
    </row>
    <row r="225" spans="1:3" x14ac:dyDescent="0.2">
      <c r="A225" s="3">
        <v>2</v>
      </c>
      <c r="B225" s="3"/>
      <c r="C225" s="3">
        <f t="shared" si="6"/>
        <v>2.6524339843185856</v>
      </c>
    </row>
    <row r="226" spans="1:3" x14ac:dyDescent="0.2">
      <c r="A226" s="3">
        <v>2.0099999999999998</v>
      </c>
      <c r="B226" s="3"/>
      <c r="C226" s="3">
        <f t="shared" si="6"/>
        <v>2.6524339843185856</v>
      </c>
    </row>
    <row r="227" spans="1:3" x14ac:dyDescent="0.2">
      <c r="A227" s="3">
        <v>2.02</v>
      </c>
      <c r="B227" s="3"/>
      <c r="C227" s="3">
        <f t="shared" si="6"/>
        <v>2.6524339843185856</v>
      </c>
    </row>
    <row r="228" spans="1:3" x14ac:dyDescent="0.2">
      <c r="A228" s="3">
        <v>2.0299999999999998</v>
      </c>
      <c r="B228" s="3"/>
      <c r="C228" s="3">
        <f t="shared" si="6"/>
        <v>2.6524339843185856</v>
      </c>
    </row>
    <row r="229" spans="1:3" x14ac:dyDescent="0.2">
      <c r="A229" s="3">
        <v>2.04</v>
      </c>
      <c r="B229" s="3"/>
      <c r="C229" s="3">
        <f t="shared" si="6"/>
        <v>2.6524339843185856</v>
      </c>
    </row>
    <row r="230" spans="1:3" x14ac:dyDescent="0.2">
      <c r="A230" s="3">
        <v>2.0499999999999998</v>
      </c>
      <c r="B230" s="3"/>
      <c r="C230" s="3">
        <f t="shared" si="6"/>
        <v>2.6524339843185856</v>
      </c>
    </row>
    <row r="231" spans="1:3" x14ac:dyDescent="0.2">
      <c r="A231" s="3">
        <v>2.06</v>
      </c>
      <c r="B231" s="3"/>
      <c r="C231" s="3">
        <f t="shared" si="6"/>
        <v>2.6524339843185856</v>
      </c>
    </row>
    <row r="232" spans="1:3" x14ac:dyDescent="0.2">
      <c r="A232" s="3">
        <v>2.0699999999999998</v>
      </c>
      <c r="B232" s="3"/>
      <c r="C232" s="3">
        <f t="shared" si="6"/>
        <v>2.6524339843185856</v>
      </c>
    </row>
    <row r="233" spans="1:3" x14ac:dyDescent="0.2">
      <c r="A233" s="3">
        <v>2.08</v>
      </c>
      <c r="B233" s="3"/>
      <c r="C233" s="3">
        <f t="shared" si="6"/>
        <v>2.6524339843185856</v>
      </c>
    </row>
    <row r="234" spans="1:3" x14ac:dyDescent="0.2">
      <c r="A234" s="3">
        <v>2.09</v>
      </c>
      <c r="B234" s="3"/>
      <c r="C234" s="3">
        <f t="shared" si="6"/>
        <v>2.6524339843185856</v>
      </c>
    </row>
    <row r="235" spans="1:3" x14ac:dyDescent="0.2">
      <c r="A235" s="3">
        <v>2.1</v>
      </c>
      <c r="B235" s="3"/>
      <c r="C235" s="3">
        <f t="shared" si="6"/>
        <v>2.6524339843185856</v>
      </c>
    </row>
    <row r="236" spans="1:3" x14ac:dyDescent="0.2">
      <c r="A236" s="3">
        <v>2.11</v>
      </c>
      <c r="B236" s="3"/>
      <c r="C236" s="3">
        <f t="shared" si="6"/>
        <v>2.6524339843185856</v>
      </c>
    </row>
    <row r="237" spans="1:3" x14ac:dyDescent="0.2">
      <c r="A237" s="3">
        <v>2.12</v>
      </c>
      <c r="B237" s="3"/>
      <c r="C237" s="3">
        <f t="shared" si="6"/>
        <v>2.6524339843185856</v>
      </c>
    </row>
    <row r="238" spans="1:3" x14ac:dyDescent="0.2">
      <c r="A238" s="3">
        <v>2.13</v>
      </c>
      <c r="B238" s="3"/>
      <c r="C238" s="3">
        <f t="shared" si="6"/>
        <v>2.6524339843185856</v>
      </c>
    </row>
    <row r="239" spans="1:3" x14ac:dyDescent="0.2">
      <c r="A239" s="3">
        <v>2.14</v>
      </c>
      <c r="B239" s="3"/>
      <c r="C239" s="3">
        <f t="shared" si="6"/>
        <v>2.6524339843185856</v>
      </c>
    </row>
    <row r="240" spans="1:3" x14ac:dyDescent="0.2">
      <c r="A240" s="3">
        <v>2.15</v>
      </c>
      <c r="B240" s="3"/>
      <c r="C240" s="3">
        <f t="shared" si="6"/>
        <v>2.6524339843185856</v>
      </c>
    </row>
    <row r="241" spans="1:3" x14ac:dyDescent="0.2">
      <c r="A241" s="3">
        <v>2.16</v>
      </c>
      <c r="B241" s="3"/>
      <c r="C241" s="3">
        <f t="shared" si="6"/>
        <v>2.6524339843185856</v>
      </c>
    </row>
    <row r="242" spans="1:3" x14ac:dyDescent="0.2">
      <c r="A242" s="3">
        <v>2.17</v>
      </c>
      <c r="B242" s="3"/>
      <c r="C242" s="3">
        <f t="shared" si="6"/>
        <v>2.6524339843185856</v>
      </c>
    </row>
    <row r="243" spans="1:3" x14ac:dyDescent="0.2">
      <c r="A243" s="3">
        <v>2.1800000000000002</v>
      </c>
      <c r="B243" s="3"/>
      <c r="C243" s="3">
        <f t="shared" si="6"/>
        <v>2.6524339843185856</v>
      </c>
    </row>
    <row r="244" spans="1:3" x14ac:dyDescent="0.2">
      <c r="A244" s="3">
        <v>2.19</v>
      </c>
      <c r="B244" s="3"/>
      <c r="C244" s="3">
        <f t="shared" si="6"/>
        <v>2.6524339843185856</v>
      </c>
    </row>
    <row r="245" spans="1:3" x14ac:dyDescent="0.2">
      <c r="A245" s="3">
        <v>2.2000000000000002</v>
      </c>
      <c r="B245" s="3"/>
      <c r="C245" s="3">
        <f t="shared" si="6"/>
        <v>2.6524339843185856</v>
      </c>
    </row>
    <row r="246" spans="1:3" x14ac:dyDescent="0.2">
      <c r="A246" s="3">
        <v>2.21</v>
      </c>
      <c r="B246" s="3"/>
      <c r="C246" s="3">
        <f t="shared" si="6"/>
        <v>2.6524339843185856</v>
      </c>
    </row>
    <row r="247" spans="1:3" x14ac:dyDescent="0.2">
      <c r="A247" s="3">
        <v>2.2200000000000002</v>
      </c>
      <c r="B247" s="3"/>
      <c r="C247" s="3">
        <f t="shared" si="6"/>
        <v>2.6524339843185856</v>
      </c>
    </row>
    <row r="248" spans="1:3" x14ac:dyDescent="0.2">
      <c r="A248" s="3">
        <v>2.23</v>
      </c>
      <c r="B248" s="3"/>
      <c r="C248" s="3">
        <f t="shared" si="6"/>
        <v>2.6524339843185856</v>
      </c>
    </row>
    <row r="249" spans="1:3" x14ac:dyDescent="0.2">
      <c r="A249" s="3">
        <v>2.2400000000000002</v>
      </c>
      <c r="B249" s="3"/>
      <c r="C249" s="3">
        <f t="shared" si="6"/>
        <v>2.6524339843185856</v>
      </c>
    </row>
    <row r="250" spans="1:3" x14ac:dyDescent="0.2">
      <c r="A250" s="3">
        <v>2.25</v>
      </c>
      <c r="B250" s="3"/>
      <c r="C250" s="3">
        <f t="shared" si="6"/>
        <v>2.6524339843185856</v>
      </c>
    </row>
    <row r="251" spans="1:3" x14ac:dyDescent="0.2">
      <c r="A251" s="3">
        <v>2.2599999999999998</v>
      </c>
      <c r="B251" s="3"/>
      <c r="C251" s="3">
        <f t="shared" si="6"/>
        <v>2.6524339843185856</v>
      </c>
    </row>
    <row r="252" spans="1:3" x14ac:dyDescent="0.2">
      <c r="A252" s="3">
        <v>2.27</v>
      </c>
      <c r="B252" s="3"/>
      <c r="C252" s="3">
        <f t="shared" si="6"/>
        <v>2.6524339843185856</v>
      </c>
    </row>
    <row r="253" spans="1:3" x14ac:dyDescent="0.2">
      <c r="A253" s="3">
        <v>2.2799999999999998</v>
      </c>
      <c r="B253" s="3"/>
      <c r="C253" s="3">
        <f t="shared" si="6"/>
        <v>2.6524339843185856</v>
      </c>
    </row>
    <row r="254" spans="1:3" x14ac:dyDescent="0.2">
      <c r="A254" s="3">
        <v>2.29</v>
      </c>
      <c r="B254" s="3"/>
      <c r="C254" s="3">
        <f t="shared" si="6"/>
        <v>2.6524339843185856</v>
      </c>
    </row>
    <row r="255" spans="1:3" x14ac:dyDescent="0.2">
      <c r="A255" s="3">
        <v>2.2999999999999998</v>
      </c>
      <c r="B255" s="3"/>
      <c r="C255" s="3">
        <f t="shared" si="6"/>
        <v>2.6524339843185856</v>
      </c>
    </row>
    <row r="256" spans="1:3" x14ac:dyDescent="0.2">
      <c r="A256" s="3">
        <v>2.31</v>
      </c>
      <c r="B256" s="3"/>
      <c r="C256" s="3">
        <f t="shared" si="6"/>
        <v>2.6524339843185856</v>
      </c>
    </row>
    <row r="257" spans="1:3" x14ac:dyDescent="0.2">
      <c r="A257" s="3">
        <v>2.3199999999999998</v>
      </c>
      <c r="B257" s="3"/>
      <c r="C257" s="3">
        <f t="shared" si="6"/>
        <v>2.6524339843185856</v>
      </c>
    </row>
    <row r="258" spans="1:3" x14ac:dyDescent="0.2">
      <c r="A258" s="3">
        <v>2.33</v>
      </c>
      <c r="B258" s="3"/>
      <c r="C258" s="3">
        <f t="shared" si="6"/>
        <v>2.6524339843185856</v>
      </c>
    </row>
    <row r="259" spans="1:3" x14ac:dyDescent="0.2">
      <c r="A259" s="3">
        <v>2.34</v>
      </c>
      <c r="B259" s="3"/>
      <c r="C259" s="3">
        <f t="shared" si="6"/>
        <v>2.6524339843185856</v>
      </c>
    </row>
    <row r="260" spans="1:3" x14ac:dyDescent="0.2">
      <c r="A260" s="3">
        <v>2.35</v>
      </c>
      <c r="B260" s="3"/>
      <c r="C260" s="3">
        <f t="shared" si="6"/>
        <v>2.6524339843185856</v>
      </c>
    </row>
    <row r="261" spans="1:3" x14ac:dyDescent="0.2">
      <c r="A261" s="3">
        <v>2.36</v>
      </c>
      <c r="B261" s="3"/>
      <c r="C261" s="3">
        <f t="shared" si="6"/>
        <v>2.6524339843185856</v>
      </c>
    </row>
    <row r="262" spans="1:3" x14ac:dyDescent="0.2">
      <c r="A262" s="3">
        <v>2.37</v>
      </c>
      <c r="B262" s="3"/>
      <c r="C262" s="3">
        <f t="shared" si="6"/>
        <v>2.6524339843185856</v>
      </c>
    </row>
    <row r="263" spans="1:3" x14ac:dyDescent="0.2">
      <c r="A263" s="3">
        <v>2.38</v>
      </c>
      <c r="B263" s="3"/>
      <c r="C263" s="3">
        <f t="shared" si="6"/>
        <v>2.6524339843185856</v>
      </c>
    </row>
    <row r="264" spans="1:3" x14ac:dyDescent="0.2">
      <c r="A264" s="3">
        <v>2.39</v>
      </c>
      <c r="B264" s="3"/>
      <c r="C264" s="3">
        <f t="shared" si="6"/>
        <v>2.6524339843185856</v>
      </c>
    </row>
    <row r="265" spans="1:3" x14ac:dyDescent="0.2">
      <c r="A265" s="3">
        <v>2.4</v>
      </c>
      <c r="B265" s="3"/>
      <c r="C265" s="3">
        <f t="shared" si="6"/>
        <v>2.6524339843185856</v>
      </c>
    </row>
    <row r="266" spans="1:3" x14ac:dyDescent="0.2">
      <c r="A266" s="3">
        <v>2.41</v>
      </c>
      <c r="B266" s="3"/>
      <c r="C266" s="3">
        <f t="shared" si="6"/>
        <v>2.6524339843185856</v>
      </c>
    </row>
    <row r="267" spans="1:3" x14ac:dyDescent="0.2">
      <c r="A267" s="3">
        <v>2.42</v>
      </c>
      <c r="B267" s="3"/>
      <c r="C267" s="3">
        <f t="shared" si="6"/>
        <v>2.6524339843185856</v>
      </c>
    </row>
    <row r="268" spans="1:3" x14ac:dyDescent="0.2">
      <c r="A268" s="3">
        <v>2.4300000000000002</v>
      </c>
      <c r="B268" s="3"/>
      <c r="C268" s="3">
        <f t="shared" si="6"/>
        <v>2.6524339843185856</v>
      </c>
    </row>
    <row r="269" spans="1:3" x14ac:dyDescent="0.2">
      <c r="A269" s="3">
        <v>2.44</v>
      </c>
      <c r="B269" s="3"/>
      <c r="C269" s="3">
        <f t="shared" si="6"/>
        <v>2.6524339843185856</v>
      </c>
    </row>
    <row r="270" spans="1:3" x14ac:dyDescent="0.2">
      <c r="A270" s="3">
        <v>2.4500000000000002</v>
      </c>
      <c r="B270" s="3"/>
      <c r="C270" s="3">
        <f t="shared" si="6"/>
        <v>2.6524339843185856</v>
      </c>
    </row>
    <row r="271" spans="1:3" x14ac:dyDescent="0.2">
      <c r="A271" s="3">
        <v>2.46</v>
      </c>
      <c r="B271" s="3"/>
      <c r="C271" s="3">
        <f t="shared" si="6"/>
        <v>2.6524339843185856</v>
      </c>
    </row>
    <row r="272" spans="1:3" x14ac:dyDescent="0.2">
      <c r="A272" s="3">
        <v>2.4700000000000002</v>
      </c>
      <c r="B272" s="3"/>
      <c r="C272" s="3">
        <f t="shared" si="6"/>
        <v>2.6524339843185856</v>
      </c>
    </row>
    <row r="273" spans="1:3" x14ac:dyDescent="0.2">
      <c r="A273" s="3">
        <v>2.48</v>
      </c>
      <c r="B273" s="3"/>
      <c r="C273" s="3">
        <f t="shared" si="6"/>
        <v>2.6524339843185856</v>
      </c>
    </row>
    <row r="274" spans="1:3" x14ac:dyDescent="0.2">
      <c r="A274" s="3">
        <v>2.4900000000000002</v>
      </c>
      <c r="B274" s="3"/>
      <c r="C274" s="3">
        <f t="shared" si="6"/>
        <v>2.6524339843185856</v>
      </c>
    </row>
    <row r="275" spans="1:3" x14ac:dyDescent="0.2">
      <c r="A275" s="3">
        <v>2.5</v>
      </c>
      <c r="B275" s="3"/>
      <c r="C275" s="3">
        <f t="shared" si="6"/>
        <v>2.6524339843185856</v>
      </c>
    </row>
    <row r="276" spans="1:3" x14ac:dyDescent="0.2">
      <c r="A276" s="3"/>
      <c r="B276" s="3"/>
      <c r="C276" s="3"/>
    </row>
    <row r="277" spans="1:3" x14ac:dyDescent="0.2">
      <c r="A277" s="3"/>
      <c r="B277" s="3"/>
      <c r="C277" s="3"/>
    </row>
    <row r="278" spans="1:3" x14ac:dyDescent="0.2">
      <c r="A278" s="3"/>
      <c r="B278" s="3"/>
      <c r="C278" s="3"/>
    </row>
    <row r="279" spans="1:3" x14ac:dyDescent="0.2">
      <c r="A279" s="3"/>
      <c r="B279" s="3"/>
      <c r="C279" s="3"/>
    </row>
    <row r="280" spans="1:3" x14ac:dyDescent="0.2">
      <c r="A280" s="3"/>
      <c r="B280" s="3"/>
      <c r="C280" s="3"/>
    </row>
    <row r="281" spans="1:3" x14ac:dyDescent="0.2">
      <c r="A281" s="3"/>
      <c r="B281" s="3"/>
      <c r="C281" s="3"/>
    </row>
    <row r="282" spans="1:3" x14ac:dyDescent="0.2">
      <c r="A282" s="3"/>
      <c r="B282" s="3"/>
      <c r="C282" s="3"/>
    </row>
    <row r="283" spans="1:3" x14ac:dyDescent="0.2">
      <c r="A283" s="3"/>
      <c r="B283" s="3"/>
      <c r="C283" s="3"/>
    </row>
    <row r="284" spans="1:3" x14ac:dyDescent="0.2">
      <c r="A284" s="3"/>
      <c r="B284" s="3"/>
      <c r="C284" s="3"/>
    </row>
    <row r="285" spans="1:3" x14ac:dyDescent="0.2">
      <c r="A285" s="3"/>
      <c r="B285" s="3"/>
      <c r="C285" s="3"/>
    </row>
    <row r="286" spans="1:3" x14ac:dyDescent="0.2">
      <c r="A286" s="3"/>
      <c r="B286" s="3"/>
      <c r="C286" s="3"/>
    </row>
    <row r="287" spans="1:3" x14ac:dyDescent="0.2">
      <c r="A287" s="3"/>
      <c r="B287" s="3"/>
      <c r="C287" s="3"/>
    </row>
    <row r="288" spans="1:3" x14ac:dyDescent="0.2">
      <c r="A288" s="3"/>
      <c r="B288" s="3"/>
      <c r="C288" s="3"/>
    </row>
    <row r="289" spans="1:3" x14ac:dyDescent="0.2">
      <c r="A289" s="3"/>
      <c r="B289" s="3"/>
      <c r="C289" s="3"/>
    </row>
    <row r="290" spans="1:3" x14ac:dyDescent="0.2">
      <c r="A290" s="3"/>
      <c r="B290" s="3"/>
      <c r="C290" s="3"/>
    </row>
    <row r="291" spans="1:3" x14ac:dyDescent="0.2">
      <c r="A291" s="3"/>
      <c r="B291" s="3"/>
      <c r="C291" s="3"/>
    </row>
    <row r="292" spans="1:3" x14ac:dyDescent="0.2">
      <c r="A292" s="3"/>
      <c r="B292" s="3"/>
      <c r="C292" s="3"/>
    </row>
    <row r="293" spans="1:3" x14ac:dyDescent="0.2">
      <c r="A293" s="3"/>
      <c r="B293" s="3"/>
      <c r="C293" s="3"/>
    </row>
    <row r="294" spans="1:3" x14ac:dyDescent="0.2">
      <c r="A294" s="3"/>
      <c r="B294" s="3"/>
      <c r="C294" s="3"/>
    </row>
    <row r="295" spans="1:3" x14ac:dyDescent="0.2">
      <c r="A295" s="3"/>
      <c r="B295" s="3"/>
      <c r="C295" s="3"/>
    </row>
    <row r="296" spans="1:3" x14ac:dyDescent="0.2">
      <c r="A296" s="3"/>
      <c r="B296" s="3"/>
      <c r="C296" s="3"/>
    </row>
    <row r="297" spans="1:3" x14ac:dyDescent="0.2">
      <c r="A297" s="3"/>
      <c r="B297" s="3"/>
      <c r="C297" s="3"/>
    </row>
    <row r="298" spans="1:3" x14ac:dyDescent="0.2">
      <c r="A298" s="3"/>
      <c r="B298" s="3"/>
      <c r="C298" s="3"/>
    </row>
    <row r="299" spans="1:3" x14ac:dyDescent="0.2">
      <c r="A299" s="3"/>
      <c r="B299" s="3"/>
      <c r="C299" s="3"/>
    </row>
    <row r="300" spans="1:3" x14ac:dyDescent="0.2">
      <c r="A300" s="3"/>
      <c r="B300" s="3"/>
      <c r="C300" s="3"/>
    </row>
    <row r="301" spans="1:3" x14ac:dyDescent="0.2">
      <c r="A301" s="3"/>
      <c r="B301" s="3"/>
      <c r="C301" s="3"/>
    </row>
    <row r="302" spans="1:3" x14ac:dyDescent="0.2">
      <c r="A302" s="3"/>
      <c r="B302" s="3"/>
      <c r="C302" s="3"/>
    </row>
    <row r="303" spans="1:3" x14ac:dyDescent="0.2">
      <c r="A303" s="3"/>
      <c r="B303" s="3"/>
      <c r="C303" s="3"/>
    </row>
    <row r="304" spans="1:3" x14ac:dyDescent="0.2">
      <c r="A304" s="3"/>
      <c r="B304" s="3"/>
      <c r="C304" s="3"/>
    </row>
    <row r="305" spans="1:3" x14ac:dyDescent="0.2">
      <c r="A305" s="3"/>
      <c r="B305" s="3"/>
      <c r="C305" s="3"/>
    </row>
    <row r="306" spans="1:3" x14ac:dyDescent="0.2">
      <c r="A306" s="3"/>
      <c r="B306" s="3"/>
      <c r="C306" s="3"/>
    </row>
    <row r="307" spans="1:3" x14ac:dyDescent="0.2">
      <c r="A307" s="3"/>
      <c r="B307" s="3"/>
      <c r="C307" s="3"/>
    </row>
    <row r="308" spans="1:3" x14ac:dyDescent="0.2">
      <c r="A308" s="3"/>
      <c r="B308" s="3"/>
      <c r="C308" s="3"/>
    </row>
    <row r="309" spans="1:3" x14ac:dyDescent="0.2">
      <c r="A309" s="3"/>
      <c r="B309" s="3"/>
      <c r="C309" s="3"/>
    </row>
    <row r="310" spans="1:3" x14ac:dyDescent="0.2">
      <c r="A310" s="3"/>
      <c r="B310" s="3"/>
      <c r="C310" s="3"/>
    </row>
    <row r="311" spans="1:3" x14ac:dyDescent="0.2">
      <c r="A311" s="3"/>
      <c r="B311" s="3"/>
      <c r="C311" s="3"/>
    </row>
    <row r="312" spans="1:3" x14ac:dyDescent="0.2">
      <c r="A312" s="3"/>
      <c r="B312" s="3"/>
      <c r="C312" s="3"/>
    </row>
    <row r="313" spans="1:3" x14ac:dyDescent="0.2">
      <c r="A313" s="3"/>
      <c r="B313" s="3"/>
      <c r="C313" s="3"/>
    </row>
    <row r="314" spans="1:3" x14ac:dyDescent="0.2">
      <c r="A314" s="3"/>
      <c r="B314" s="3"/>
      <c r="C314" s="3"/>
    </row>
    <row r="315" spans="1:3" x14ac:dyDescent="0.2">
      <c r="A315" s="3"/>
      <c r="B315" s="3"/>
      <c r="C315" s="3"/>
    </row>
    <row r="316" spans="1:3" x14ac:dyDescent="0.2">
      <c r="A316" s="3"/>
      <c r="B316" s="3"/>
      <c r="C316" s="3"/>
    </row>
    <row r="317" spans="1:3" x14ac:dyDescent="0.2">
      <c r="A317" s="3"/>
      <c r="B317" s="3"/>
      <c r="C317" s="3"/>
    </row>
    <row r="318" spans="1:3" x14ac:dyDescent="0.2">
      <c r="A318" s="3"/>
      <c r="B318" s="3"/>
      <c r="C318" s="3"/>
    </row>
    <row r="319" spans="1:3" x14ac:dyDescent="0.2">
      <c r="A319" s="3"/>
      <c r="B319" s="3"/>
      <c r="C319" s="3"/>
    </row>
    <row r="320" spans="1:3" x14ac:dyDescent="0.2">
      <c r="A320" s="3"/>
      <c r="B320" s="3"/>
      <c r="C320" s="3"/>
    </row>
    <row r="321" spans="1:3" x14ac:dyDescent="0.2">
      <c r="A321" s="3"/>
      <c r="B321" s="3"/>
      <c r="C321" s="3"/>
    </row>
    <row r="322" spans="1:3" x14ac:dyDescent="0.2">
      <c r="A322" s="3"/>
      <c r="B322" s="3"/>
      <c r="C322" s="3"/>
    </row>
    <row r="323" spans="1:3" x14ac:dyDescent="0.2">
      <c r="A323" s="3"/>
      <c r="B323" s="3"/>
      <c r="C323" s="3"/>
    </row>
    <row r="324" spans="1:3" x14ac:dyDescent="0.2">
      <c r="A324" s="3"/>
      <c r="B324" s="3"/>
      <c r="C324" s="3"/>
    </row>
    <row r="325" spans="1:3" x14ac:dyDescent="0.2">
      <c r="A325" s="3"/>
      <c r="B325" s="3"/>
      <c r="C325" s="3"/>
    </row>
    <row r="326" spans="1:3" x14ac:dyDescent="0.2">
      <c r="A326" s="3"/>
      <c r="B326" s="3"/>
      <c r="C326" s="3"/>
    </row>
    <row r="327" spans="1:3" x14ac:dyDescent="0.2">
      <c r="A327" s="3"/>
      <c r="B327" s="3"/>
      <c r="C327" s="3"/>
    </row>
    <row r="328" spans="1:3" x14ac:dyDescent="0.2">
      <c r="A328" s="3"/>
      <c r="B328" s="3"/>
      <c r="C328" s="3"/>
    </row>
    <row r="329" spans="1:3" x14ac:dyDescent="0.2">
      <c r="A329" s="3"/>
      <c r="B329" s="3"/>
      <c r="C329" s="3"/>
    </row>
    <row r="330" spans="1:3" x14ac:dyDescent="0.2">
      <c r="A330" s="3"/>
      <c r="B330" s="3"/>
      <c r="C330" s="3"/>
    </row>
    <row r="331" spans="1:3" x14ac:dyDescent="0.2">
      <c r="A331" s="3"/>
      <c r="B331" s="3"/>
      <c r="C331" s="3"/>
    </row>
    <row r="332" spans="1:3" x14ac:dyDescent="0.2">
      <c r="A332" s="3"/>
      <c r="B332" s="3"/>
      <c r="C332" s="3"/>
    </row>
    <row r="333" spans="1:3" x14ac:dyDescent="0.2">
      <c r="A333" s="3"/>
      <c r="B333" s="3"/>
      <c r="C333" s="3"/>
    </row>
    <row r="334" spans="1:3" x14ac:dyDescent="0.2">
      <c r="A334" s="3"/>
      <c r="B334" s="3"/>
      <c r="C334" s="3"/>
    </row>
    <row r="335" spans="1:3" x14ac:dyDescent="0.2">
      <c r="A335" s="3"/>
      <c r="B335" s="3"/>
      <c r="C335" s="3"/>
    </row>
    <row r="336" spans="1:3" x14ac:dyDescent="0.2">
      <c r="A336" s="3"/>
      <c r="B336" s="3"/>
      <c r="C336" s="3"/>
    </row>
    <row r="337" spans="1:3" x14ac:dyDescent="0.2">
      <c r="A337" s="3"/>
      <c r="B337" s="3"/>
      <c r="C337" s="3"/>
    </row>
    <row r="338" spans="1:3" x14ac:dyDescent="0.2">
      <c r="A338" s="3"/>
      <c r="B338" s="3"/>
      <c r="C338" s="3"/>
    </row>
    <row r="339" spans="1:3" x14ac:dyDescent="0.2">
      <c r="A339" s="3"/>
      <c r="B339" s="3"/>
      <c r="C339" s="3"/>
    </row>
    <row r="340" spans="1:3" x14ac:dyDescent="0.2">
      <c r="A340" s="3"/>
      <c r="B340" s="3"/>
      <c r="C340" s="3"/>
    </row>
    <row r="341" spans="1:3" x14ac:dyDescent="0.2">
      <c r="A341" s="3"/>
      <c r="B341" s="3"/>
      <c r="C341" s="3"/>
    </row>
    <row r="342" spans="1:3" x14ac:dyDescent="0.2">
      <c r="A342" s="3"/>
      <c r="B342" s="3"/>
      <c r="C342" s="3"/>
    </row>
    <row r="343" spans="1:3" x14ac:dyDescent="0.2">
      <c r="A343" s="3"/>
      <c r="B343" s="3"/>
      <c r="C343" s="3"/>
    </row>
    <row r="344" spans="1:3" x14ac:dyDescent="0.2">
      <c r="A344" s="3"/>
      <c r="B344" s="3"/>
      <c r="C344" s="3"/>
    </row>
    <row r="345" spans="1:3" x14ac:dyDescent="0.2">
      <c r="A345" s="3"/>
      <c r="B345" s="3"/>
      <c r="C345" s="3"/>
    </row>
    <row r="346" spans="1:3" x14ac:dyDescent="0.2">
      <c r="A346" s="3"/>
      <c r="B346" s="3"/>
      <c r="C346" s="3"/>
    </row>
    <row r="347" spans="1:3" x14ac:dyDescent="0.2">
      <c r="A347" s="3"/>
      <c r="B347" s="3"/>
      <c r="C347" s="3"/>
    </row>
    <row r="348" spans="1:3" x14ac:dyDescent="0.2">
      <c r="A348" s="3"/>
      <c r="B348" s="3"/>
      <c r="C348" s="3"/>
    </row>
    <row r="349" spans="1:3" x14ac:dyDescent="0.2">
      <c r="A349" s="3"/>
      <c r="B349" s="3"/>
      <c r="C349" s="3"/>
    </row>
    <row r="350" spans="1:3" x14ac:dyDescent="0.2">
      <c r="A350" s="3"/>
      <c r="B350" s="3"/>
      <c r="C350" s="3"/>
    </row>
    <row r="351" spans="1:3" x14ac:dyDescent="0.2">
      <c r="A351" s="3"/>
      <c r="B351" s="3"/>
      <c r="C351" s="3"/>
    </row>
    <row r="352" spans="1:3" x14ac:dyDescent="0.2">
      <c r="A352" s="3"/>
      <c r="B352" s="3"/>
      <c r="C352" s="3"/>
    </row>
    <row r="353" spans="1:3" x14ac:dyDescent="0.2">
      <c r="A353" s="3"/>
      <c r="B353" s="3"/>
      <c r="C353" s="3"/>
    </row>
    <row r="354" spans="1:3" x14ac:dyDescent="0.2">
      <c r="A354" s="3"/>
      <c r="B354" s="3"/>
      <c r="C354" s="3"/>
    </row>
    <row r="355" spans="1:3" x14ac:dyDescent="0.2">
      <c r="A355" s="3"/>
      <c r="B355" s="3"/>
      <c r="C355" s="3"/>
    </row>
    <row r="356" spans="1:3" x14ac:dyDescent="0.2">
      <c r="A356" s="3"/>
      <c r="B356" s="3"/>
      <c r="C356" s="3"/>
    </row>
    <row r="357" spans="1:3" x14ac:dyDescent="0.2">
      <c r="A357" s="3"/>
      <c r="B357" s="3"/>
      <c r="C357" s="3"/>
    </row>
    <row r="358" spans="1:3" x14ac:dyDescent="0.2">
      <c r="A358" s="3"/>
      <c r="B358" s="3"/>
      <c r="C358" s="3"/>
    </row>
    <row r="359" spans="1:3" x14ac:dyDescent="0.2">
      <c r="A359" s="3"/>
      <c r="B359" s="3"/>
      <c r="C359" s="3"/>
    </row>
    <row r="360" spans="1:3" x14ac:dyDescent="0.2">
      <c r="A360" s="3"/>
      <c r="B360" s="3"/>
      <c r="C360" s="3"/>
    </row>
    <row r="361" spans="1:3" x14ac:dyDescent="0.2">
      <c r="A361" s="3"/>
      <c r="B361" s="3"/>
      <c r="C361" s="3"/>
    </row>
    <row r="362" spans="1:3" x14ac:dyDescent="0.2">
      <c r="A362" s="3"/>
      <c r="B362" s="3"/>
      <c r="C362" s="3"/>
    </row>
    <row r="363" spans="1:3" x14ac:dyDescent="0.2">
      <c r="A363" s="3"/>
      <c r="B363" s="3"/>
      <c r="C363" s="3"/>
    </row>
    <row r="364" spans="1:3" x14ac:dyDescent="0.2">
      <c r="A364" s="3"/>
      <c r="B364" s="3"/>
      <c r="C364" s="3"/>
    </row>
    <row r="365" spans="1:3" x14ac:dyDescent="0.2">
      <c r="A365" s="3"/>
      <c r="B365" s="3"/>
      <c r="C365" s="3"/>
    </row>
    <row r="366" spans="1:3" x14ac:dyDescent="0.2">
      <c r="A366" s="3"/>
      <c r="B366" s="3"/>
      <c r="C366" s="3"/>
    </row>
    <row r="367" spans="1:3" x14ac:dyDescent="0.2">
      <c r="A367" s="3"/>
      <c r="B367" s="3"/>
      <c r="C367" s="3"/>
    </row>
    <row r="368" spans="1:3" x14ac:dyDescent="0.2">
      <c r="A368" s="3"/>
    </row>
    <row r="369" spans="1:1" x14ac:dyDescent="0.2">
      <c r="A369" s="3"/>
    </row>
    <row r="370" spans="1:1" x14ac:dyDescent="0.2">
      <c r="A370" s="3"/>
    </row>
    <row r="371" spans="1:1" x14ac:dyDescent="0.2">
      <c r="A371" s="3"/>
    </row>
    <row r="372" spans="1:1" x14ac:dyDescent="0.2">
      <c r="A372" s="3"/>
    </row>
    <row r="373" spans="1:1" x14ac:dyDescent="0.2">
      <c r="A373" s="3"/>
    </row>
    <row r="374" spans="1:1" x14ac:dyDescent="0.2">
      <c r="A374" s="3"/>
    </row>
    <row r="375" spans="1:1" x14ac:dyDescent="0.2">
      <c r="A375" s="3"/>
    </row>
    <row r="376" spans="1:1" x14ac:dyDescent="0.2">
      <c r="A376" s="3"/>
    </row>
    <row r="377" spans="1:1" x14ac:dyDescent="0.2">
      <c r="A377" s="3"/>
    </row>
    <row r="378" spans="1:1" x14ac:dyDescent="0.2">
      <c r="A378" s="3"/>
    </row>
    <row r="379" spans="1:1" x14ac:dyDescent="0.2">
      <c r="A379" s="3"/>
    </row>
    <row r="380" spans="1:1" x14ac:dyDescent="0.2">
      <c r="A380" s="3"/>
    </row>
    <row r="381" spans="1:1" x14ac:dyDescent="0.2">
      <c r="A381" s="3"/>
    </row>
    <row r="382" spans="1:1" x14ac:dyDescent="0.2">
      <c r="A382" s="3"/>
    </row>
    <row r="383" spans="1:1" x14ac:dyDescent="0.2">
      <c r="A383" s="3"/>
    </row>
    <row r="384" spans="1:1" x14ac:dyDescent="0.2">
      <c r="A384" s="3"/>
    </row>
    <row r="385" spans="1:1" x14ac:dyDescent="0.2">
      <c r="A385" s="3"/>
    </row>
    <row r="386" spans="1:1" x14ac:dyDescent="0.2">
      <c r="A386" s="3"/>
    </row>
    <row r="387" spans="1:1" x14ac:dyDescent="0.2">
      <c r="A387" s="3"/>
    </row>
    <row r="388" spans="1:1" x14ac:dyDescent="0.2">
      <c r="A388" s="3"/>
    </row>
    <row r="389" spans="1:1" x14ac:dyDescent="0.2">
      <c r="A389" s="3"/>
    </row>
    <row r="390" spans="1:1" x14ac:dyDescent="0.2">
      <c r="A390" s="3"/>
    </row>
    <row r="391" spans="1:1" x14ac:dyDescent="0.2">
      <c r="A391" s="3"/>
    </row>
    <row r="392" spans="1:1" x14ac:dyDescent="0.2">
      <c r="A392" s="3"/>
    </row>
    <row r="393" spans="1:1" x14ac:dyDescent="0.2">
      <c r="A393" s="3"/>
    </row>
    <row r="394" spans="1:1" x14ac:dyDescent="0.2">
      <c r="A394" s="3"/>
    </row>
    <row r="395" spans="1:1" x14ac:dyDescent="0.2">
      <c r="A395" s="3"/>
    </row>
    <row r="396" spans="1:1" x14ac:dyDescent="0.2">
      <c r="A396" s="3"/>
    </row>
    <row r="397" spans="1:1" x14ac:dyDescent="0.2">
      <c r="A397" s="3"/>
    </row>
    <row r="398" spans="1:1" x14ac:dyDescent="0.2">
      <c r="A398" s="3"/>
    </row>
    <row r="399" spans="1:1" x14ac:dyDescent="0.2">
      <c r="A399" s="3"/>
    </row>
    <row r="400" spans="1:1" x14ac:dyDescent="0.2">
      <c r="A400" s="3"/>
    </row>
    <row r="401" spans="1:1" x14ac:dyDescent="0.2">
      <c r="A401" s="3"/>
    </row>
    <row r="402" spans="1:1" x14ac:dyDescent="0.2">
      <c r="A402" s="3"/>
    </row>
    <row r="403" spans="1:1" x14ac:dyDescent="0.2">
      <c r="A403" s="3"/>
    </row>
    <row r="404" spans="1:1" x14ac:dyDescent="0.2">
      <c r="A404" s="3"/>
    </row>
    <row r="405" spans="1:1" x14ac:dyDescent="0.2">
      <c r="A405" s="3"/>
    </row>
    <row r="406" spans="1:1" x14ac:dyDescent="0.2">
      <c r="A406" s="3"/>
    </row>
    <row r="407" spans="1:1" x14ac:dyDescent="0.2">
      <c r="A407" s="3"/>
    </row>
    <row r="408" spans="1:1" x14ac:dyDescent="0.2">
      <c r="A408" s="3"/>
    </row>
    <row r="409" spans="1:1" x14ac:dyDescent="0.2">
      <c r="A409" s="3"/>
    </row>
    <row r="410" spans="1:1" x14ac:dyDescent="0.2">
      <c r="A410" s="3"/>
    </row>
    <row r="411" spans="1:1" x14ac:dyDescent="0.2">
      <c r="A411" s="3"/>
    </row>
    <row r="412" spans="1:1" x14ac:dyDescent="0.2">
      <c r="A412" s="3"/>
    </row>
    <row r="413" spans="1:1" x14ac:dyDescent="0.2">
      <c r="A413" s="3"/>
    </row>
    <row r="414" spans="1:1" x14ac:dyDescent="0.2">
      <c r="A414" s="3"/>
    </row>
    <row r="415" spans="1:1" x14ac:dyDescent="0.2">
      <c r="A415" s="3"/>
    </row>
    <row r="416" spans="1:1" x14ac:dyDescent="0.2">
      <c r="A416" s="3"/>
    </row>
    <row r="417" spans="1:1" x14ac:dyDescent="0.2">
      <c r="A417" s="3"/>
    </row>
    <row r="418" spans="1:1" x14ac:dyDescent="0.2">
      <c r="A418" s="3"/>
    </row>
    <row r="419" spans="1:1" x14ac:dyDescent="0.2">
      <c r="A419" s="3"/>
    </row>
    <row r="420" spans="1:1" x14ac:dyDescent="0.2">
      <c r="A420" s="3"/>
    </row>
    <row r="421" spans="1:1" x14ac:dyDescent="0.2">
      <c r="A421" s="3"/>
    </row>
    <row r="422" spans="1:1" x14ac:dyDescent="0.2">
      <c r="A422" s="3"/>
    </row>
    <row r="423" spans="1:1" x14ac:dyDescent="0.2">
      <c r="A423" s="3"/>
    </row>
    <row r="424" spans="1:1" x14ac:dyDescent="0.2">
      <c r="A424" s="3"/>
    </row>
    <row r="425" spans="1:1" x14ac:dyDescent="0.2">
      <c r="A425" s="3"/>
    </row>
    <row r="426" spans="1:1" x14ac:dyDescent="0.2">
      <c r="A426" s="3"/>
    </row>
    <row r="427" spans="1:1" x14ac:dyDescent="0.2">
      <c r="A427" s="3"/>
    </row>
    <row r="428" spans="1:1" x14ac:dyDescent="0.2">
      <c r="A428" s="3"/>
    </row>
    <row r="429" spans="1:1" x14ac:dyDescent="0.2">
      <c r="A429" s="3"/>
    </row>
    <row r="430" spans="1:1" x14ac:dyDescent="0.2">
      <c r="A430" s="3"/>
    </row>
    <row r="431" spans="1:1" x14ac:dyDescent="0.2">
      <c r="A431" s="3"/>
    </row>
    <row r="432" spans="1:1" x14ac:dyDescent="0.2">
      <c r="A432" s="3"/>
    </row>
    <row r="433" spans="1:1" x14ac:dyDescent="0.2">
      <c r="A433" s="3"/>
    </row>
    <row r="434" spans="1:1" x14ac:dyDescent="0.2">
      <c r="A434" s="3"/>
    </row>
    <row r="435" spans="1:1" x14ac:dyDescent="0.2">
      <c r="A435" s="3"/>
    </row>
  </sheetData>
  <mergeCells count="1">
    <mergeCell ref="F12:L1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7"/>
  <sheetViews>
    <sheetView zoomScale="80" zoomScaleNormal="80" workbookViewId="0">
      <selection activeCell="F21" sqref="A1:F21"/>
    </sheetView>
  </sheetViews>
  <sheetFormatPr defaultRowHeight="12.75" x14ac:dyDescent="0.2"/>
  <cols>
    <col min="1" max="4" width="9.140625" style="9"/>
    <col min="5" max="5" width="11.42578125" style="9" bestFit="1" customWidth="1"/>
    <col min="6" max="16384" width="9.140625" style="9"/>
  </cols>
  <sheetData>
    <row r="1" spans="1:15" x14ac:dyDescent="0.2">
      <c r="A1" s="9" t="s">
        <v>3</v>
      </c>
      <c r="B1" s="9" t="s">
        <v>4</v>
      </c>
      <c r="C1" s="19" t="s">
        <v>38</v>
      </c>
      <c r="D1" s="19" t="s">
        <v>39</v>
      </c>
      <c r="E1" s="9" t="s">
        <v>6</v>
      </c>
      <c r="F1" s="9" t="s">
        <v>5</v>
      </c>
    </row>
    <row r="2" spans="1:15" x14ac:dyDescent="0.2">
      <c r="A2" s="9">
        <v>12662</v>
      </c>
      <c r="B2" s="9" t="s">
        <v>0</v>
      </c>
      <c r="C2" s="19" t="s">
        <v>42</v>
      </c>
      <c r="D2" s="19" t="s">
        <v>41</v>
      </c>
      <c r="E2" s="7">
        <v>0</v>
      </c>
      <c r="F2" s="9">
        <f>LOG10(5.7*10^5)</f>
        <v>5.7558748556724915</v>
      </c>
      <c r="I2" s="17"/>
      <c r="J2" s="17"/>
      <c r="O2" s="17"/>
    </row>
    <row r="3" spans="1:15" x14ac:dyDescent="0.2">
      <c r="A3" s="9">
        <v>12663</v>
      </c>
      <c r="B3" s="9" t="s">
        <v>0</v>
      </c>
      <c r="C3" s="19" t="s">
        <v>42</v>
      </c>
      <c r="D3" s="19" t="s">
        <v>41</v>
      </c>
      <c r="E3" s="7">
        <v>0.25</v>
      </c>
      <c r="F3" s="9">
        <f>LOG10(1.43*10^3)</f>
        <v>3.1553360374650619</v>
      </c>
      <c r="I3" s="17"/>
      <c r="J3" s="17"/>
      <c r="O3" s="17"/>
    </row>
    <row r="4" spans="1:15" x14ac:dyDescent="0.2">
      <c r="A4" s="9">
        <v>12664</v>
      </c>
      <c r="B4" s="9" t="s">
        <v>0</v>
      </c>
      <c r="C4" s="19" t="s">
        <v>42</v>
      </c>
      <c r="D4" s="19" t="s">
        <v>41</v>
      </c>
      <c r="E4" s="7">
        <v>0.5</v>
      </c>
      <c r="F4" s="9">
        <f>LOG10(0.85*10^2)</f>
        <v>1.9294189257142926</v>
      </c>
      <c r="I4" s="17"/>
      <c r="J4" s="17"/>
      <c r="O4" s="17"/>
    </row>
    <row r="5" spans="1:15" x14ac:dyDescent="0.2">
      <c r="A5" s="9">
        <v>12666</v>
      </c>
      <c r="B5" s="9" t="s">
        <v>0</v>
      </c>
      <c r="C5" s="19" t="s">
        <v>42</v>
      </c>
      <c r="D5" s="19" t="s">
        <v>41</v>
      </c>
      <c r="E5" s="7">
        <v>1</v>
      </c>
      <c r="F5" s="9">
        <f>LOG10(2.5*10^2)</f>
        <v>2.3979400086720375</v>
      </c>
      <c r="I5" s="17"/>
      <c r="J5" s="17"/>
      <c r="O5" s="17"/>
    </row>
    <row r="6" spans="1:15" x14ac:dyDescent="0.2">
      <c r="A6" s="9">
        <v>12668</v>
      </c>
      <c r="B6" s="9" t="s">
        <v>0</v>
      </c>
      <c r="C6" s="19" t="s">
        <v>42</v>
      </c>
      <c r="D6" s="19" t="s">
        <v>41</v>
      </c>
      <c r="E6" s="7">
        <v>1.5</v>
      </c>
      <c r="F6" s="9">
        <f>LOG10(3.35*10^2)</f>
        <v>2.5250448070368452</v>
      </c>
    </row>
    <row r="7" spans="1:15" x14ac:dyDescent="0.2">
      <c r="A7" s="9">
        <v>12672</v>
      </c>
      <c r="B7" s="9" t="s">
        <v>0</v>
      </c>
      <c r="C7" s="19" t="s">
        <v>42</v>
      </c>
      <c r="D7" s="19" t="s">
        <v>41</v>
      </c>
      <c r="E7" s="7">
        <v>2.5</v>
      </c>
      <c r="F7" s="9">
        <f>LOG10(3*10^2)</f>
        <v>2.4771212547196626</v>
      </c>
    </row>
    <row r="8" spans="1:15" x14ac:dyDescent="0.2">
      <c r="A8" s="9">
        <v>12674</v>
      </c>
      <c r="B8" s="9" t="s">
        <v>1</v>
      </c>
      <c r="C8" s="19" t="s">
        <v>42</v>
      </c>
      <c r="D8" s="19" t="s">
        <v>41</v>
      </c>
      <c r="E8" s="7">
        <v>0</v>
      </c>
      <c r="F8" s="9">
        <f>LOG10(3.2*10^5)</f>
        <v>5.5051499783199063</v>
      </c>
    </row>
    <row r="9" spans="1:15" x14ac:dyDescent="0.2">
      <c r="A9" s="9">
        <v>12675</v>
      </c>
      <c r="B9" s="9" t="s">
        <v>1</v>
      </c>
      <c r="C9" s="19" t="s">
        <v>42</v>
      </c>
      <c r="D9" s="19" t="s">
        <v>41</v>
      </c>
      <c r="E9" s="7">
        <v>0.25</v>
      </c>
      <c r="F9" s="9">
        <f>LOG10(1.33*10^3)</f>
        <v>3.1238516409670858</v>
      </c>
    </row>
    <row r="10" spans="1:15" x14ac:dyDescent="0.2">
      <c r="A10" s="9">
        <v>12676</v>
      </c>
      <c r="B10" s="9" t="s">
        <v>1</v>
      </c>
      <c r="C10" s="19" t="s">
        <v>42</v>
      </c>
      <c r="D10" s="19" t="s">
        <v>41</v>
      </c>
      <c r="E10" s="7">
        <v>0.5</v>
      </c>
      <c r="F10" s="9">
        <f>LOG10(3.15*10^2)</f>
        <v>2.4983105537896004</v>
      </c>
    </row>
    <row r="11" spans="1:15" x14ac:dyDescent="0.2">
      <c r="A11" s="9">
        <v>12678</v>
      </c>
      <c r="B11" s="9" t="s">
        <v>1</v>
      </c>
      <c r="C11" s="19" t="s">
        <v>42</v>
      </c>
      <c r="D11" s="19" t="s">
        <v>41</v>
      </c>
      <c r="E11" s="7">
        <v>1</v>
      </c>
      <c r="F11" s="9">
        <f>LOG10(1.185*10^3)</f>
        <v>3.0737183503461227</v>
      </c>
    </row>
    <row r="12" spans="1:15" x14ac:dyDescent="0.2">
      <c r="A12" s="9">
        <v>12680</v>
      </c>
      <c r="B12" s="9" t="s">
        <v>1</v>
      </c>
      <c r="C12" s="19" t="s">
        <v>42</v>
      </c>
      <c r="D12" s="19" t="s">
        <v>41</v>
      </c>
      <c r="E12" s="7">
        <v>1.5</v>
      </c>
      <c r="F12" s="9">
        <f>LOG10(6*10^2)</f>
        <v>2.7781512503836434</v>
      </c>
    </row>
    <row r="13" spans="1:15" x14ac:dyDescent="0.2">
      <c r="A13" s="9">
        <v>12682</v>
      </c>
      <c r="B13" s="9" t="s">
        <v>1</v>
      </c>
      <c r="C13" s="19" t="s">
        <v>42</v>
      </c>
      <c r="D13" s="19" t="s">
        <v>41</v>
      </c>
      <c r="E13" s="7">
        <v>2</v>
      </c>
      <c r="F13" s="9">
        <f>LOG10(1.5*10^3)</f>
        <v>3.1760912590556813</v>
      </c>
    </row>
    <row r="14" spans="1:15" x14ac:dyDescent="0.2">
      <c r="A14" s="9">
        <v>12684</v>
      </c>
      <c r="B14" s="9" t="s">
        <v>1</v>
      </c>
      <c r="C14" s="19" t="s">
        <v>42</v>
      </c>
      <c r="D14" s="19" t="s">
        <v>41</v>
      </c>
      <c r="E14" s="7">
        <v>2.5</v>
      </c>
      <c r="F14" s="9">
        <f>LOG10(1.5*10^3)</f>
        <v>3.1760912590556813</v>
      </c>
    </row>
    <row r="15" spans="1:15" x14ac:dyDescent="0.2">
      <c r="A15" s="9">
        <v>12686</v>
      </c>
      <c r="B15" s="9" t="s">
        <v>1</v>
      </c>
      <c r="C15" s="19" t="s">
        <v>42</v>
      </c>
      <c r="D15" s="19" t="s">
        <v>41</v>
      </c>
      <c r="E15" s="7">
        <v>0</v>
      </c>
      <c r="F15" s="9">
        <f>LOG10(5*10^5)</f>
        <v>5.6989700043360187</v>
      </c>
    </row>
    <row r="16" spans="1:15" x14ac:dyDescent="0.2">
      <c r="A16" s="9">
        <v>12687</v>
      </c>
      <c r="B16" s="9" t="s">
        <v>1</v>
      </c>
      <c r="C16" s="19" t="s">
        <v>42</v>
      </c>
      <c r="D16" s="19" t="s">
        <v>41</v>
      </c>
      <c r="E16" s="7">
        <v>0.25</v>
      </c>
      <c r="F16" s="9">
        <f>LOG10(1.57*10^3)</f>
        <v>3.1958996524092336</v>
      </c>
    </row>
    <row r="17" spans="1:6" x14ac:dyDescent="0.2">
      <c r="A17" s="9">
        <v>12688</v>
      </c>
      <c r="B17" s="9" t="s">
        <v>1</v>
      </c>
      <c r="C17" s="19" t="s">
        <v>42</v>
      </c>
      <c r="D17" s="19" t="s">
        <v>41</v>
      </c>
      <c r="E17" s="7">
        <v>0.5</v>
      </c>
      <c r="F17" s="9">
        <f>LOG10(10.15*10^2)</f>
        <v>3.0064660422492318</v>
      </c>
    </row>
    <row r="18" spans="1:6" x14ac:dyDescent="0.2">
      <c r="A18" s="9">
        <v>12690</v>
      </c>
      <c r="B18" s="9" t="s">
        <v>1</v>
      </c>
      <c r="C18" s="19" t="s">
        <v>42</v>
      </c>
      <c r="D18" s="19" t="s">
        <v>41</v>
      </c>
      <c r="E18" s="7">
        <v>1</v>
      </c>
      <c r="F18" s="9">
        <f>LOG10(2.85*10^2)</f>
        <v>2.4548448600085102</v>
      </c>
    </row>
    <row r="19" spans="1:6" x14ac:dyDescent="0.2">
      <c r="A19" s="9">
        <v>12692</v>
      </c>
      <c r="B19" s="9" t="s">
        <v>1</v>
      </c>
      <c r="C19" s="19" t="s">
        <v>42</v>
      </c>
      <c r="D19" s="19" t="s">
        <v>41</v>
      </c>
      <c r="E19" s="7">
        <v>1.5</v>
      </c>
      <c r="F19" s="9">
        <f>LOG10(4.85*10^2)</f>
        <v>2.6857417386022635</v>
      </c>
    </row>
    <row r="20" spans="1:6" x14ac:dyDescent="0.2">
      <c r="A20" s="9">
        <v>12694</v>
      </c>
      <c r="B20" s="9" t="s">
        <v>1</v>
      </c>
      <c r="C20" s="19" t="s">
        <v>42</v>
      </c>
      <c r="D20" s="19" t="s">
        <v>41</v>
      </c>
      <c r="E20" s="7">
        <v>2</v>
      </c>
      <c r="F20" s="9">
        <f>LOG10(3.85*10^2)</f>
        <v>2.5854607295085006</v>
      </c>
    </row>
    <row r="21" spans="1:6" x14ac:dyDescent="0.2">
      <c r="A21" s="9">
        <v>12696</v>
      </c>
      <c r="B21" s="9" t="s">
        <v>1</v>
      </c>
      <c r="C21" s="19" t="s">
        <v>42</v>
      </c>
      <c r="D21" s="19" t="s">
        <v>41</v>
      </c>
      <c r="E21" s="7">
        <v>2.5</v>
      </c>
      <c r="F21" s="9">
        <f>LOG10(2.35*10^2)</f>
        <v>2.3710678622717363</v>
      </c>
    </row>
    <row r="23" spans="1:6" x14ac:dyDescent="0.2">
      <c r="A23" s="17"/>
      <c r="B23" s="17"/>
      <c r="C23" s="17"/>
      <c r="D23" s="17"/>
      <c r="E23" s="17"/>
    </row>
    <row r="24" spans="1:6" x14ac:dyDescent="0.2">
      <c r="A24" s="17"/>
      <c r="B24" s="17"/>
      <c r="C24" s="17"/>
      <c r="D24" s="17"/>
      <c r="E24" s="17"/>
    </row>
    <row r="25" spans="1:6" x14ac:dyDescent="0.2">
      <c r="A25" s="17"/>
      <c r="B25" s="17"/>
      <c r="C25" s="17"/>
      <c r="D25" s="17"/>
      <c r="E25" s="17"/>
    </row>
    <row r="26" spans="1:6" x14ac:dyDescent="0.2">
      <c r="A26" s="17"/>
      <c r="B26" s="17"/>
      <c r="C26" s="17"/>
      <c r="D26" s="17"/>
      <c r="E26" s="17"/>
    </row>
    <row r="27" spans="1:6" x14ac:dyDescent="0.2">
      <c r="A27" s="17"/>
      <c r="B27" s="17"/>
      <c r="C27" s="17"/>
      <c r="D27" s="17"/>
      <c r="E27" s="17"/>
    </row>
    <row r="28" spans="1:6" x14ac:dyDescent="0.2">
      <c r="A28" s="17"/>
      <c r="B28" s="17"/>
      <c r="C28" s="17"/>
      <c r="D28" s="17"/>
      <c r="E28" s="17"/>
    </row>
    <row r="29" spans="1:6" x14ac:dyDescent="0.2">
      <c r="A29" s="17"/>
      <c r="B29" s="17"/>
      <c r="C29" s="17"/>
      <c r="D29" s="17"/>
      <c r="E29" s="17"/>
    </row>
    <row r="30" spans="1:6" x14ac:dyDescent="0.2">
      <c r="A30" s="17"/>
      <c r="B30" s="17"/>
      <c r="C30" s="17"/>
      <c r="D30" s="17"/>
      <c r="E30" s="17"/>
    </row>
    <row r="31" spans="1:6" x14ac:dyDescent="0.2">
      <c r="A31" s="17"/>
      <c r="B31" s="17"/>
      <c r="C31" s="17"/>
      <c r="D31" s="17"/>
      <c r="E31" s="17"/>
    </row>
    <row r="32" spans="1:6" x14ac:dyDescent="0.2">
      <c r="A32" s="17"/>
      <c r="B32" s="17"/>
      <c r="C32" s="17"/>
      <c r="D32" s="17"/>
      <c r="E32" s="17"/>
    </row>
    <row r="33" spans="1:5" x14ac:dyDescent="0.2">
      <c r="A33" s="17"/>
      <c r="B33" s="17"/>
      <c r="C33" s="17"/>
      <c r="D33" s="17"/>
      <c r="E33" s="17"/>
    </row>
    <row r="34" spans="1:5" x14ac:dyDescent="0.2">
      <c r="A34" s="17"/>
      <c r="B34" s="17"/>
      <c r="C34" s="17"/>
      <c r="D34" s="17"/>
      <c r="E34" s="17"/>
    </row>
    <row r="35" spans="1:5" x14ac:dyDescent="0.2">
      <c r="A35" s="17"/>
      <c r="B35" s="17"/>
      <c r="C35" s="17"/>
      <c r="D35" s="17"/>
      <c r="E35" s="17"/>
    </row>
    <row r="36" spans="1:5" x14ac:dyDescent="0.2">
      <c r="A36" s="17"/>
      <c r="B36" s="17"/>
      <c r="C36" s="17"/>
      <c r="D36" s="17"/>
      <c r="E36" s="17"/>
    </row>
    <row r="37" spans="1:5" x14ac:dyDescent="0.2">
      <c r="A37" s="17"/>
      <c r="B37" s="17"/>
      <c r="C37" s="17"/>
      <c r="D37" s="17"/>
      <c r="E37" s="3"/>
    </row>
    <row r="38" spans="1:5" x14ac:dyDescent="0.2">
      <c r="A38" s="17"/>
      <c r="B38" s="17"/>
      <c r="C38" s="17"/>
      <c r="D38" s="17"/>
      <c r="E38" s="17"/>
    </row>
    <row r="39" spans="1:5" x14ac:dyDescent="0.2">
      <c r="A39" s="17"/>
      <c r="B39" s="17"/>
      <c r="C39" s="17"/>
      <c r="D39" s="17"/>
      <c r="E39" s="17"/>
    </row>
    <row r="40" spans="1:5" x14ac:dyDescent="0.2">
      <c r="A40" s="17"/>
      <c r="B40" s="17"/>
      <c r="C40" s="17"/>
      <c r="D40" s="17"/>
      <c r="E40" s="17"/>
    </row>
    <row r="41" spans="1:5" x14ac:dyDescent="0.2">
      <c r="A41" s="17"/>
      <c r="B41" s="17"/>
      <c r="C41" s="17"/>
      <c r="D41" s="17"/>
      <c r="E41" s="17"/>
    </row>
    <row r="42" spans="1:5" x14ac:dyDescent="0.2">
      <c r="A42" s="17"/>
      <c r="B42" s="17"/>
      <c r="C42" s="17"/>
      <c r="D42" s="17"/>
      <c r="E42" s="17"/>
    </row>
    <row r="43" spans="1:5" x14ac:dyDescent="0.2">
      <c r="A43" s="17"/>
      <c r="B43" s="17"/>
      <c r="C43" s="17"/>
      <c r="D43" s="17"/>
      <c r="E43" s="17"/>
    </row>
    <row r="44" spans="1:5" x14ac:dyDescent="0.2">
      <c r="A44" s="17"/>
      <c r="B44" s="17"/>
      <c r="C44" s="17"/>
      <c r="D44" s="17"/>
      <c r="E44" s="17"/>
    </row>
    <row r="45" spans="1:5" x14ac:dyDescent="0.2">
      <c r="A45" s="17"/>
      <c r="B45" s="17"/>
      <c r="C45" s="17"/>
      <c r="D45" s="17"/>
      <c r="E45" s="17"/>
    </row>
    <row r="46" spans="1:5" x14ac:dyDescent="0.2">
      <c r="A46" s="17"/>
      <c r="B46" s="17"/>
      <c r="C46" s="17"/>
      <c r="D46" s="17"/>
      <c r="E46" s="17"/>
    </row>
    <row r="47" spans="1:5" x14ac:dyDescent="0.2">
      <c r="A47" s="17"/>
      <c r="B47" s="17"/>
      <c r="C47" s="17"/>
      <c r="D47" s="17"/>
      <c r="E47" s="17"/>
    </row>
    <row r="48" spans="1:5" x14ac:dyDescent="0.2">
      <c r="A48" s="17"/>
      <c r="B48" s="17"/>
      <c r="C48" s="17"/>
      <c r="D48" s="17"/>
      <c r="E48" s="17"/>
    </row>
    <row r="49" spans="1:5" x14ac:dyDescent="0.2">
      <c r="A49" s="17"/>
      <c r="B49" s="17"/>
      <c r="C49" s="17"/>
      <c r="D49" s="17"/>
      <c r="E49" s="17"/>
    </row>
    <row r="50" spans="1:5" x14ac:dyDescent="0.2">
      <c r="A50" s="17"/>
      <c r="B50" s="17"/>
      <c r="C50" s="17"/>
      <c r="D50" s="17"/>
      <c r="E50" s="17"/>
    </row>
    <row r="51" spans="1:5" x14ac:dyDescent="0.2">
      <c r="A51" s="17"/>
      <c r="B51" s="17"/>
      <c r="C51" s="17"/>
      <c r="D51" s="17"/>
      <c r="E51" s="17"/>
    </row>
    <row r="52" spans="1:5" x14ac:dyDescent="0.2">
      <c r="A52" s="17"/>
      <c r="B52" s="17"/>
      <c r="C52" s="17"/>
      <c r="D52" s="17"/>
      <c r="E52" s="17"/>
    </row>
    <row r="53" spans="1:5" x14ac:dyDescent="0.2">
      <c r="A53" s="17"/>
      <c r="B53" s="17"/>
      <c r="C53" s="17"/>
      <c r="D53" s="17"/>
      <c r="E53" s="17"/>
    </row>
    <row r="54" spans="1:5" x14ac:dyDescent="0.2">
      <c r="A54" s="17"/>
      <c r="B54" s="17"/>
      <c r="C54" s="17"/>
      <c r="D54" s="17"/>
      <c r="E54" s="17"/>
    </row>
    <row r="55" spans="1:5" x14ac:dyDescent="0.2">
      <c r="A55" s="17"/>
      <c r="B55" s="17"/>
      <c r="C55" s="17"/>
      <c r="D55" s="17"/>
      <c r="E55" s="17"/>
    </row>
    <row r="56" spans="1:5" x14ac:dyDescent="0.2">
      <c r="A56" s="17"/>
      <c r="B56" s="17"/>
      <c r="C56" s="17"/>
      <c r="D56" s="17"/>
      <c r="E56" s="17"/>
    </row>
    <row r="57" spans="1:5" x14ac:dyDescent="0.2">
      <c r="A57" s="17"/>
      <c r="B57" s="17"/>
      <c r="C57" s="17"/>
      <c r="D57" s="17"/>
      <c r="E57" s="17"/>
    </row>
    <row r="58" spans="1:5" x14ac:dyDescent="0.2">
      <c r="A58" s="17"/>
      <c r="B58" s="17"/>
      <c r="C58" s="17"/>
      <c r="D58" s="17"/>
      <c r="E58" s="17"/>
    </row>
    <row r="59" spans="1:5" x14ac:dyDescent="0.2">
      <c r="A59" s="17"/>
      <c r="B59" s="17"/>
      <c r="C59" s="17"/>
      <c r="D59" s="17"/>
      <c r="E59" s="17"/>
    </row>
    <row r="60" spans="1:5" x14ac:dyDescent="0.2">
      <c r="A60" s="17"/>
      <c r="B60" s="17"/>
      <c r="C60" s="17"/>
      <c r="D60" s="17"/>
      <c r="E60" s="17"/>
    </row>
    <row r="61" spans="1:5" x14ac:dyDescent="0.2">
      <c r="A61" s="17"/>
      <c r="B61" s="17"/>
      <c r="C61" s="17"/>
      <c r="D61" s="17"/>
      <c r="E61" s="17"/>
    </row>
    <row r="62" spans="1:5" x14ac:dyDescent="0.2">
      <c r="A62" s="17"/>
      <c r="B62" s="17"/>
      <c r="C62" s="17"/>
      <c r="D62" s="17"/>
      <c r="E62" s="17"/>
    </row>
    <row r="63" spans="1:5" x14ac:dyDescent="0.2">
      <c r="A63" s="17"/>
      <c r="B63" s="17"/>
      <c r="C63" s="17"/>
      <c r="D63" s="17"/>
      <c r="E63" s="17"/>
    </row>
    <row r="64" spans="1:5" x14ac:dyDescent="0.2">
      <c r="A64" s="17"/>
      <c r="B64" s="17"/>
      <c r="C64" s="17"/>
      <c r="D64" s="17"/>
      <c r="E64" s="17"/>
    </row>
    <row r="65" spans="1:5" x14ac:dyDescent="0.2">
      <c r="A65" s="17"/>
      <c r="B65" s="17"/>
      <c r="C65" s="17"/>
      <c r="D65" s="17"/>
      <c r="E65" s="17"/>
    </row>
    <row r="66" spans="1:5" x14ac:dyDescent="0.2">
      <c r="A66" s="17"/>
      <c r="B66" s="17"/>
      <c r="C66" s="17"/>
      <c r="D66" s="17"/>
      <c r="E66" s="17"/>
    </row>
    <row r="67" spans="1:5" x14ac:dyDescent="0.2">
      <c r="A67" s="17"/>
      <c r="B67" s="17"/>
      <c r="C67" s="17"/>
      <c r="D67" s="17"/>
      <c r="E67" s="17"/>
    </row>
    <row r="68" spans="1:5" x14ac:dyDescent="0.2">
      <c r="A68" s="17"/>
      <c r="B68" s="17"/>
      <c r="C68" s="17"/>
      <c r="D68" s="17"/>
      <c r="E68" s="17"/>
    </row>
    <row r="69" spans="1:5" x14ac:dyDescent="0.2">
      <c r="A69" s="17"/>
      <c r="B69" s="17"/>
      <c r="C69" s="17"/>
      <c r="D69" s="17"/>
      <c r="E69" s="17"/>
    </row>
    <row r="70" spans="1:5" x14ac:dyDescent="0.2">
      <c r="A70" s="17"/>
      <c r="B70" s="17"/>
      <c r="C70" s="17"/>
      <c r="D70" s="17"/>
      <c r="E70" s="17"/>
    </row>
    <row r="71" spans="1:5" x14ac:dyDescent="0.2">
      <c r="A71" s="17"/>
      <c r="B71" s="17"/>
      <c r="C71" s="17"/>
      <c r="D71" s="17"/>
      <c r="E71" s="17"/>
    </row>
    <row r="72" spans="1:5" x14ac:dyDescent="0.2">
      <c r="A72" s="17"/>
      <c r="B72" s="17"/>
      <c r="C72" s="17"/>
      <c r="D72" s="17"/>
      <c r="E72" s="17"/>
    </row>
    <row r="73" spans="1:5" x14ac:dyDescent="0.2">
      <c r="A73" s="17"/>
      <c r="B73" s="17"/>
      <c r="C73" s="17"/>
      <c r="D73" s="17"/>
      <c r="E73" s="17"/>
    </row>
    <row r="74" spans="1:5" x14ac:dyDescent="0.2">
      <c r="A74" s="17"/>
      <c r="B74" s="17"/>
      <c r="C74" s="17"/>
      <c r="D74" s="17"/>
      <c r="E74" s="17"/>
    </row>
    <row r="75" spans="1:5" x14ac:dyDescent="0.2">
      <c r="A75" s="17"/>
      <c r="B75" s="17"/>
      <c r="C75" s="17"/>
      <c r="D75" s="17"/>
      <c r="E75" s="17"/>
    </row>
    <row r="76" spans="1:5" x14ac:dyDescent="0.2">
      <c r="A76" s="17"/>
      <c r="B76" s="17"/>
      <c r="C76" s="17"/>
      <c r="D76" s="17"/>
      <c r="E76" s="17"/>
    </row>
    <row r="77" spans="1:5" x14ac:dyDescent="0.2">
      <c r="A77" s="17"/>
      <c r="B77" s="17"/>
      <c r="C77" s="17"/>
      <c r="D77" s="17"/>
      <c r="E77" s="17"/>
    </row>
    <row r="78" spans="1:5" x14ac:dyDescent="0.2">
      <c r="A78" s="17"/>
      <c r="B78" s="17"/>
      <c r="C78" s="17"/>
      <c r="D78" s="17"/>
      <c r="E78" s="17"/>
    </row>
    <row r="79" spans="1:5" x14ac:dyDescent="0.2">
      <c r="A79" s="17"/>
      <c r="B79" s="17"/>
      <c r="C79" s="17"/>
      <c r="D79" s="17"/>
      <c r="E79" s="17"/>
    </row>
    <row r="80" spans="1:5" x14ac:dyDescent="0.2">
      <c r="A80" s="17"/>
      <c r="B80" s="17"/>
      <c r="C80" s="17"/>
      <c r="D80" s="17"/>
      <c r="E80" s="17"/>
    </row>
    <row r="81" spans="1:5" x14ac:dyDescent="0.2">
      <c r="A81" s="17"/>
      <c r="B81" s="17"/>
      <c r="C81" s="17"/>
      <c r="D81" s="17"/>
      <c r="E81" s="17"/>
    </row>
    <row r="82" spans="1:5" x14ac:dyDescent="0.2">
      <c r="A82" s="17"/>
      <c r="B82" s="17"/>
      <c r="C82" s="17"/>
      <c r="D82" s="17"/>
      <c r="E82" s="17"/>
    </row>
    <row r="83" spans="1:5" x14ac:dyDescent="0.2">
      <c r="A83" s="17"/>
      <c r="B83" s="17"/>
      <c r="C83" s="17"/>
      <c r="D83" s="17"/>
      <c r="E83" s="17"/>
    </row>
    <row r="84" spans="1:5" x14ac:dyDescent="0.2">
      <c r="A84" s="17"/>
      <c r="B84" s="17"/>
      <c r="C84" s="17"/>
      <c r="D84" s="17"/>
      <c r="E84" s="17"/>
    </row>
    <row r="85" spans="1:5" x14ac:dyDescent="0.2">
      <c r="A85" s="17"/>
      <c r="B85" s="17"/>
      <c r="C85" s="17"/>
      <c r="D85" s="17"/>
      <c r="E85" s="17"/>
    </row>
    <row r="86" spans="1:5" x14ac:dyDescent="0.2">
      <c r="A86" s="17"/>
      <c r="B86" s="17"/>
      <c r="C86" s="17"/>
      <c r="D86" s="17"/>
      <c r="E86" s="17"/>
    </row>
    <row r="87" spans="1:5" x14ac:dyDescent="0.2">
      <c r="A87" s="17"/>
      <c r="B87" s="17"/>
      <c r="C87" s="17"/>
      <c r="D87" s="17"/>
      <c r="E87" s="17"/>
    </row>
    <row r="88" spans="1:5" x14ac:dyDescent="0.2">
      <c r="A88" s="17"/>
      <c r="B88" s="17"/>
      <c r="C88" s="17"/>
      <c r="D88" s="17"/>
      <c r="E88" s="17"/>
    </row>
    <row r="89" spans="1:5" x14ac:dyDescent="0.2">
      <c r="A89" s="17"/>
      <c r="B89" s="17"/>
      <c r="C89" s="17"/>
      <c r="D89" s="17"/>
      <c r="E89" s="17"/>
    </row>
    <row r="90" spans="1:5" x14ac:dyDescent="0.2">
      <c r="A90" s="17"/>
      <c r="B90" s="17"/>
      <c r="C90" s="17"/>
      <c r="D90" s="17"/>
      <c r="E90" s="17"/>
    </row>
    <row r="91" spans="1:5" x14ac:dyDescent="0.2">
      <c r="A91" s="17"/>
      <c r="B91" s="17"/>
      <c r="C91" s="17"/>
      <c r="D91" s="17"/>
      <c r="E91" s="17"/>
    </row>
    <row r="92" spans="1:5" x14ac:dyDescent="0.2">
      <c r="A92" s="17"/>
      <c r="B92" s="17"/>
      <c r="C92" s="17"/>
      <c r="D92" s="17"/>
      <c r="E92" s="17"/>
    </row>
    <row r="93" spans="1:5" x14ac:dyDescent="0.2">
      <c r="A93" s="17"/>
      <c r="B93" s="17"/>
      <c r="C93" s="17"/>
      <c r="D93" s="17"/>
      <c r="E93" s="17"/>
    </row>
    <row r="94" spans="1:5" x14ac:dyDescent="0.2">
      <c r="A94" s="17"/>
      <c r="B94" s="17"/>
      <c r="C94" s="17"/>
      <c r="D94" s="17"/>
      <c r="E94" s="17"/>
    </row>
    <row r="95" spans="1:5" x14ac:dyDescent="0.2">
      <c r="A95" s="17"/>
      <c r="B95" s="17"/>
      <c r="C95" s="17"/>
      <c r="D95" s="17"/>
      <c r="E95" s="17"/>
    </row>
    <row r="96" spans="1:5" x14ac:dyDescent="0.2">
      <c r="A96" s="17"/>
      <c r="B96" s="17"/>
      <c r="C96" s="17"/>
      <c r="D96" s="17"/>
      <c r="E96" s="17"/>
    </row>
    <row r="97" spans="1:5" x14ac:dyDescent="0.2">
      <c r="A97" s="17"/>
      <c r="B97" s="17"/>
      <c r="C97" s="17"/>
      <c r="D97" s="17"/>
      <c r="E97" s="17"/>
    </row>
    <row r="98" spans="1:5" x14ac:dyDescent="0.2">
      <c r="A98" s="17"/>
      <c r="B98" s="17"/>
      <c r="C98" s="17"/>
      <c r="D98" s="17"/>
      <c r="E98" s="17"/>
    </row>
    <row r="99" spans="1:5" x14ac:dyDescent="0.2">
      <c r="A99" s="17"/>
      <c r="B99" s="17"/>
      <c r="C99" s="17"/>
      <c r="D99" s="17"/>
      <c r="E99" s="17"/>
    </row>
    <row r="100" spans="1:5" x14ac:dyDescent="0.2">
      <c r="A100" s="17"/>
      <c r="B100" s="17"/>
      <c r="C100" s="17"/>
      <c r="D100" s="17"/>
      <c r="E100" s="17"/>
    </row>
    <row r="101" spans="1:5" x14ac:dyDescent="0.2">
      <c r="A101" s="17"/>
      <c r="B101" s="17"/>
      <c r="C101" s="17"/>
      <c r="D101" s="17"/>
      <c r="E101" s="17"/>
    </row>
    <row r="102" spans="1:5" x14ac:dyDescent="0.2">
      <c r="A102" s="17"/>
      <c r="B102" s="17"/>
      <c r="C102" s="17"/>
      <c r="D102" s="17"/>
      <c r="E102" s="17"/>
    </row>
    <row r="103" spans="1:5" x14ac:dyDescent="0.2">
      <c r="A103" s="17"/>
      <c r="B103" s="17"/>
      <c r="C103" s="17"/>
      <c r="D103" s="17"/>
      <c r="E103" s="17"/>
    </row>
    <row r="104" spans="1:5" x14ac:dyDescent="0.2">
      <c r="A104" s="17"/>
      <c r="B104" s="17"/>
      <c r="C104" s="17"/>
      <c r="D104" s="17"/>
      <c r="E104" s="17"/>
    </row>
    <row r="105" spans="1:5" x14ac:dyDescent="0.2">
      <c r="A105" s="17"/>
      <c r="B105" s="17"/>
      <c r="C105" s="17"/>
      <c r="D105" s="17"/>
      <c r="E105" s="17"/>
    </row>
    <row r="106" spans="1:5" x14ac:dyDescent="0.2">
      <c r="A106" s="17"/>
      <c r="B106" s="17"/>
      <c r="C106" s="17"/>
      <c r="D106" s="17"/>
      <c r="E106" s="17"/>
    </row>
    <row r="107" spans="1:5" x14ac:dyDescent="0.2">
      <c r="A107" s="17"/>
      <c r="B107" s="17"/>
      <c r="C107" s="17"/>
      <c r="D107" s="17"/>
      <c r="E107" s="17"/>
    </row>
    <row r="108" spans="1:5" x14ac:dyDescent="0.2">
      <c r="A108" s="17"/>
      <c r="B108" s="17"/>
      <c r="C108" s="17"/>
      <c r="D108" s="17"/>
      <c r="E108" s="17"/>
    </row>
    <row r="109" spans="1:5" x14ac:dyDescent="0.2">
      <c r="A109" s="17"/>
      <c r="B109" s="17"/>
      <c r="C109" s="17"/>
      <c r="D109" s="17"/>
      <c r="E109" s="17"/>
    </row>
    <row r="110" spans="1:5" x14ac:dyDescent="0.2">
      <c r="A110" s="17"/>
      <c r="B110" s="17"/>
      <c r="C110" s="17"/>
      <c r="D110" s="17"/>
      <c r="E110" s="17"/>
    </row>
    <row r="111" spans="1:5" x14ac:dyDescent="0.2">
      <c r="A111" s="17"/>
      <c r="B111" s="17"/>
      <c r="C111" s="17"/>
      <c r="D111" s="17"/>
      <c r="E111" s="17"/>
    </row>
    <row r="112" spans="1:5" x14ac:dyDescent="0.2">
      <c r="A112" s="17"/>
      <c r="B112" s="17"/>
      <c r="C112" s="17"/>
      <c r="D112" s="17"/>
      <c r="E112" s="17"/>
    </row>
    <row r="113" spans="1:5" x14ac:dyDescent="0.2">
      <c r="A113" s="17"/>
      <c r="B113" s="17"/>
      <c r="C113" s="17"/>
      <c r="D113" s="17"/>
      <c r="E113" s="17"/>
    </row>
    <row r="114" spans="1:5" x14ac:dyDescent="0.2">
      <c r="A114" s="17"/>
      <c r="B114" s="17"/>
      <c r="C114" s="17"/>
      <c r="D114" s="17"/>
      <c r="E114" s="17"/>
    </row>
    <row r="115" spans="1:5" x14ac:dyDescent="0.2">
      <c r="A115" s="17"/>
      <c r="B115" s="17"/>
      <c r="C115" s="17"/>
      <c r="D115" s="17"/>
      <c r="E115" s="17"/>
    </row>
    <row r="116" spans="1:5" x14ac:dyDescent="0.2">
      <c r="A116" s="17"/>
      <c r="B116" s="17"/>
      <c r="C116" s="17"/>
      <c r="D116" s="17"/>
      <c r="E116" s="17"/>
    </row>
    <row r="117" spans="1:5" x14ac:dyDescent="0.2">
      <c r="A117" s="17"/>
      <c r="B117" s="17"/>
      <c r="C117" s="17"/>
      <c r="D117" s="17"/>
      <c r="E117" s="17"/>
    </row>
    <row r="118" spans="1:5" x14ac:dyDescent="0.2">
      <c r="A118" s="17"/>
      <c r="B118" s="17"/>
      <c r="C118" s="17"/>
      <c r="D118" s="17"/>
      <c r="E118" s="17"/>
    </row>
    <row r="119" spans="1:5" x14ac:dyDescent="0.2">
      <c r="A119" s="17"/>
      <c r="B119" s="17"/>
      <c r="C119" s="17"/>
      <c r="D119" s="17"/>
      <c r="E119" s="17"/>
    </row>
    <row r="120" spans="1:5" x14ac:dyDescent="0.2">
      <c r="A120" s="17"/>
      <c r="B120" s="17"/>
      <c r="C120" s="17"/>
      <c r="D120" s="17"/>
      <c r="E120" s="17"/>
    </row>
    <row r="121" spans="1:5" x14ac:dyDescent="0.2">
      <c r="A121" s="17"/>
      <c r="B121" s="17"/>
      <c r="C121" s="17"/>
      <c r="D121" s="17"/>
      <c r="E121" s="17"/>
    </row>
    <row r="122" spans="1:5" x14ac:dyDescent="0.2">
      <c r="A122" s="17"/>
      <c r="B122" s="17"/>
      <c r="C122" s="17"/>
      <c r="D122" s="17"/>
      <c r="E122" s="17"/>
    </row>
    <row r="123" spans="1:5" x14ac:dyDescent="0.2">
      <c r="A123" s="17"/>
      <c r="B123" s="17"/>
      <c r="C123" s="17"/>
      <c r="D123" s="17"/>
      <c r="E123" s="17"/>
    </row>
    <row r="124" spans="1:5" x14ac:dyDescent="0.2">
      <c r="A124" s="17"/>
      <c r="B124" s="17"/>
      <c r="C124" s="17"/>
      <c r="D124" s="17"/>
      <c r="E124" s="17"/>
    </row>
    <row r="125" spans="1:5" x14ac:dyDescent="0.2">
      <c r="A125" s="17"/>
      <c r="B125" s="17"/>
      <c r="C125" s="17"/>
      <c r="D125" s="17"/>
      <c r="E125" s="17"/>
    </row>
    <row r="126" spans="1:5" x14ac:dyDescent="0.2">
      <c r="A126" s="17"/>
      <c r="B126" s="17"/>
      <c r="C126" s="17"/>
      <c r="D126" s="17"/>
      <c r="E126" s="17"/>
    </row>
    <row r="127" spans="1:5" x14ac:dyDescent="0.2">
      <c r="A127" s="17"/>
      <c r="B127" s="17"/>
      <c r="C127" s="17"/>
      <c r="D127" s="17"/>
      <c r="E127" s="17"/>
    </row>
    <row r="128" spans="1:5" x14ac:dyDescent="0.2">
      <c r="A128" s="17"/>
      <c r="B128" s="17"/>
      <c r="C128" s="17"/>
      <c r="D128" s="17"/>
      <c r="E128" s="17"/>
    </row>
    <row r="129" spans="1:5" x14ac:dyDescent="0.2">
      <c r="A129" s="17"/>
      <c r="B129" s="17"/>
      <c r="C129" s="17"/>
      <c r="D129" s="17"/>
      <c r="E129" s="17"/>
    </row>
    <row r="130" spans="1:5" x14ac:dyDescent="0.2">
      <c r="A130" s="17"/>
      <c r="B130" s="17"/>
      <c r="C130" s="17"/>
      <c r="D130" s="17"/>
      <c r="E130" s="17"/>
    </row>
    <row r="131" spans="1:5" x14ac:dyDescent="0.2">
      <c r="A131" s="17"/>
      <c r="B131" s="17"/>
      <c r="C131" s="17"/>
      <c r="D131" s="17"/>
      <c r="E131" s="17"/>
    </row>
    <row r="132" spans="1:5" x14ac:dyDescent="0.2">
      <c r="A132" s="17"/>
      <c r="B132" s="17"/>
      <c r="C132" s="17"/>
      <c r="D132" s="17"/>
      <c r="E132" s="17"/>
    </row>
    <row r="133" spans="1:5" x14ac:dyDescent="0.2">
      <c r="A133" s="17"/>
      <c r="B133" s="17"/>
      <c r="C133" s="17"/>
      <c r="D133" s="17"/>
      <c r="E133" s="17"/>
    </row>
    <row r="134" spans="1:5" x14ac:dyDescent="0.2">
      <c r="A134" s="17"/>
      <c r="B134" s="17"/>
      <c r="C134" s="17"/>
      <c r="D134" s="17"/>
      <c r="E134" s="17"/>
    </row>
    <row r="135" spans="1:5" x14ac:dyDescent="0.2">
      <c r="A135" s="17"/>
      <c r="B135" s="17"/>
      <c r="C135" s="17"/>
      <c r="D135" s="17"/>
      <c r="E135" s="17"/>
    </row>
    <row r="136" spans="1:5" x14ac:dyDescent="0.2">
      <c r="A136" s="17"/>
      <c r="B136" s="17"/>
      <c r="C136" s="17"/>
      <c r="D136" s="17"/>
      <c r="E136" s="17"/>
    </row>
    <row r="137" spans="1:5" x14ac:dyDescent="0.2">
      <c r="A137" s="17"/>
      <c r="B137" s="17"/>
      <c r="C137" s="17"/>
      <c r="D137" s="17"/>
      <c r="E137" s="17"/>
    </row>
    <row r="138" spans="1:5" x14ac:dyDescent="0.2">
      <c r="A138" s="17"/>
      <c r="B138" s="17"/>
      <c r="C138" s="17"/>
      <c r="D138" s="17"/>
      <c r="E138" s="17"/>
    </row>
    <row r="139" spans="1:5" x14ac:dyDescent="0.2">
      <c r="A139" s="17"/>
      <c r="B139" s="17"/>
      <c r="C139" s="17"/>
      <c r="D139" s="17"/>
      <c r="E139" s="17"/>
    </row>
    <row r="140" spans="1:5" x14ac:dyDescent="0.2">
      <c r="A140" s="17"/>
      <c r="B140" s="17"/>
      <c r="C140" s="17"/>
      <c r="D140" s="17"/>
      <c r="E140" s="17"/>
    </row>
    <row r="141" spans="1:5" x14ac:dyDescent="0.2">
      <c r="A141" s="17"/>
      <c r="B141" s="17"/>
      <c r="C141" s="17"/>
      <c r="D141" s="17"/>
      <c r="E141" s="17"/>
    </row>
    <row r="142" spans="1:5" x14ac:dyDescent="0.2">
      <c r="A142" s="17"/>
      <c r="B142" s="17"/>
      <c r="C142" s="17"/>
      <c r="D142" s="17"/>
      <c r="E142" s="17"/>
    </row>
    <row r="143" spans="1:5" x14ac:dyDescent="0.2">
      <c r="A143" s="17"/>
      <c r="B143" s="17"/>
      <c r="C143" s="17"/>
      <c r="D143" s="17"/>
      <c r="E143" s="17"/>
    </row>
    <row r="144" spans="1:5" x14ac:dyDescent="0.2">
      <c r="A144" s="17"/>
      <c r="B144" s="17"/>
      <c r="C144" s="17"/>
      <c r="D144" s="17"/>
      <c r="E144" s="17"/>
    </row>
    <row r="145" spans="1:5" x14ac:dyDescent="0.2">
      <c r="A145" s="17"/>
      <c r="B145" s="17"/>
      <c r="C145" s="17"/>
      <c r="D145" s="17"/>
      <c r="E145" s="17"/>
    </row>
    <row r="146" spans="1:5" x14ac:dyDescent="0.2">
      <c r="A146" s="17"/>
      <c r="B146" s="17"/>
      <c r="C146" s="17"/>
      <c r="D146" s="17"/>
      <c r="E146" s="17"/>
    </row>
    <row r="147" spans="1:5" x14ac:dyDescent="0.2">
      <c r="A147" s="17"/>
      <c r="B147" s="17"/>
      <c r="C147" s="17"/>
      <c r="D147" s="17"/>
      <c r="E147" s="17"/>
    </row>
    <row r="148" spans="1:5" x14ac:dyDescent="0.2">
      <c r="A148" s="17"/>
      <c r="B148" s="17"/>
      <c r="C148" s="17"/>
      <c r="D148" s="17"/>
      <c r="E148" s="17"/>
    </row>
    <row r="149" spans="1:5" x14ac:dyDescent="0.2">
      <c r="A149" s="17"/>
      <c r="B149" s="17"/>
      <c r="C149" s="17"/>
      <c r="D149" s="17"/>
      <c r="E149" s="17"/>
    </row>
    <row r="150" spans="1:5" x14ac:dyDescent="0.2">
      <c r="A150" s="17"/>
      <c r="B150" s="17"/>
      <c r="C150" s="17"/>
      <c r="D150" s="17"/>
      <c r="E150" s="17"/>
    </row>
    <row r="151" spans="1:5" x14ac:dyDescent="0.2">
      <c r="A151" s="17"/>
      <c r="B151" s="17"/>
      <c r="C151" s="17"/>
      <c r="D151" s="17"/>
      <c r="E151" s="17"/>
    </row>
    <row r="152" spans="1:5" x14ac:dyDescent="0.2">
      <c r="A152" s="17"/>
      <c r="B152" s="17"/>
      <c r="C152" s="17"/>
      <c r="D152" s="17"/>
      <c r="E152" s="17"/>
    </row>
    <row r="153" spans="1:5" x14ac:dyDescent="0.2">
      <c r="A153" s="17"/>
      <c r="B153" s="17"/>
      <c r="C153" s="17"/>
      <c r="D153" s="17"/>
      <c r="E153" s="17"/>
    </row>
    <row r="154" spans="1:5" x14ac:dyDescent="0.2">
      <c r="A154" s="17"/>
      <c r="B154" s="17"/>
      <c r="C154" s="17"/>
      <c r="D154" s="17"/>
      <c r="E154" s="17"/>
    </row>
    <row r="155" spans="1:5" x14ac:dyDescent="0.2">
      <c r="A155" s="17"/>
      <c r="B155" s="17"/>
      <c r="C155" s="17"/>
      <c r="D155" s="17"/>
      <c r="E155" s="17"/>
    </row>
    <row r="156" spans="1:5" x14ac:dyDescent="0.2">
      <c r="A156" s="17"/>
      <c r="B156" s="17"/>
      <c r="C156" s="17"/>
      <c r="D156" s="17"/>
      <c r="E156" s="17"/>
    </row>
    <row r="157" spans="1:5" x14ac:dyDescent="0.2">
      <c r="A157" s="17"/>
      <c r="B157" s="17"/>
      <c r="C157" s="17"/>
      <c r="D157" s="17"/>
      <c r="E157" s="17"/>
    </row>
    <row r="158" spans="1:5" x14ac:dyDescent="0.2">
      <c r="A158" s="17"/>
      <c r="B158" s="17"/>
      <c r="C158" s="17"/>
      <c r="D158" s="17"/>
      <c r="E158" s="17"/>
    </row>
    <row r="159" spans="1:5" x14ac:dyDescent="0.2">
      <c r="A159" s="17"/>
      <c r="B159" s="17"/>
      <c r="C159" s="17"/>
      <c r="D159" s="17"/>
      <c r="E159" s="17"/>
    </row>
    <row r="160" spans="1:5" x14ac:dyDescent="0.2">
      <c r="A160" s="17"/>
      <c r="B160" s="17"/>
      <c r="C160" s="17"/>
      <c r="D160" s="17"/>
      <c r="E160" s="17"/>
    </row>
    <row r="161" spans="1:5" x14ac:dyDescent="0.2">
      <c r="A161" s="17"/>
      <c r="B161" s="17"/>
      <c r="C161" s="17"/>
      <c r="D161" s="17"/>
      <c r="E161" s="17"/>
    </row>
    <row r="162" spans="1:5" x14ac:dyDescent="0.2">
      <c r="A162" s="17"/>
      <c r="B162" s="17"/>
      <c r="C162" s="17"/>
      <c r="D162" s="17"/>
      <c r="E162" s="17"/>
    </row>
    <row r="163" spans="1:5" x14ac:dyDescent="0.2">
      <c r="A163" s="17"/>
      <c r="B163" s="17"/>
      <c r="C163" s="17"/>
      <c r="D163" s="17"/>
      <c r="E163" s="17"/>
    </row>
    <row r="164" spans="1:5" x14ac:dyDescent="0.2">
      <c r="A164" s="17"/>
      <c r="B164" s="17"/>
      <c r="C164" s="17"/>
      <c r="D164" s="17"/>
      <c r="E164" s="17"/>
    </row>
    <row r="165" spans="1:5" x14ac:dyDescent="0.2">
      <c r="A165" s="17"/>
      <c r="B165" s="17"/>
      <c r="C165" s="17"/>
      <c r="D165" s="17"/>
      <c r="E165" s="17"/>
    </row>
    <row r="166" spans="1:5" x14ac:dyDescent="0.2">
      <c r="A166" s="17"/>
      <c r="B166" s="17"/>
      <c r="C166" s="17"/>
      <c r="D166" s="17"/>
      <c r="E166" s="17"/>
    </row>
    <row r="167" spans="1:5" x14ac:dyDescent="0.2">
      <c r="A167" s="17"/>
      <c r="B167" s="17"/>
      <c r="C167" s="17"/>
      <c r="D167" s="17"/>
      <c r="E167" s="17"/>
    </row>
    <row r="168" spans="1:5" x14ac:dyDescent="0.2">
      <c r="A168" s="17"/>
      <c r="B168" s="17"/>
      <c r="C168" s="17"/>
      <c r="D168" s="17"/>
      <c r="E168" s="17"/>
    </row>
    <row r="169" spans="1:5" x14ac:dyDescent="0.2">
      <c r="A169" s="17"/>
      <c r="B169" s="17"/>
      <c r="C169" s="17"/>
      <c r="D169" s="17"/>
      <c r="E169" s="17"/>
    </row>
    <row r="170" spans="1:5" x14ac:dyDescent="0.2">
      <c r="A170" s="17"/>
      <c r="B170" s="17"/>
      <c r="C170" s="17"/>
      <c r="D170" s="17"/>
      <c r="E170" s="17"/>
    </row>
    <row r="171" spans="1:5" x14ac:dyDescent="0.2">
      <c r="A171" s="17"/>
      <c r="B171" s="17"/>
      <c r="C171" s="17"/>
      <c r="D171" s="17"/>
      <c r="E171" s="17"/>
    </row>
    <row r="172" spans="1:5" x14ac:dyDescent="0.2">
      <c r="A172" s="17"/>
      <c r="B172" s="17"/>
      <c r="C172" s="17"/>
      <c r="D172" s="17"/>
      <c r="E172" s="17"/>
    </row>
    <row r="173" spans="1:5" x14ac:dyDescent="0.2">
      <c r="A173" s="17"/>
      <c r="B173" s="17"/>
      <c r="C173" s="17"/>
      <c r="D173" s="17"/>
      <c r="E173" s="17"/>
    </row>
    <row r="174" spans="1:5" x14ac:dyDescent="0.2">
      <c r="A174" s="17"/>
      <c r="B174" s="17"/>
      <c r="C174" s="17"/>
      <c r="D174" s="17"/>
      <c r="E174" s="17"/>
    </row>
    <row r="175" spans="1:5" x14ac:dyDescent="0.2">
      <c r="A175" s="17"/>
      <c r="B175" s="17"/>
      <c r="C175" s="17"/>
      <c r="D175" s="17"/>
      <c r="E175" s="17"/>
    </row>
    <row r="176" spans="1:5" x14ac:dyDescent="0.2">
      <c r="A176" s="17"/>
      <c r="B176" s="17"/>
      <c r="C176" s="17"/>
      <c r="D176" s="17"/>
      <c r="E176" s="17"/>
    </row>
    <row r="177" spans="1:5" x14ac:dyDescent="0.2">
      <c r="A177" s="17"/>
      <c r="B177" s="17"/>
      <c r="C177" s="17"/>
      <c r="D177" s="17"/>
      <c r="E177" s="17"/>
    </row>
    <row r="178" spans="1:5" x14ac:dyDescent="0.2">
      <c r="A178" s="17"/>
      <c r="B178" s="17"/>
      <c r="C178" s="17"/>
      <c r="D178" s="17"/>
      <c r="E178" s="17"/>
    </row>
    <row r="179" spans="1:5" x14ac:dyDescent="0.2">
      <c r="A179" s="17"/>
      <c r="B179" s="17"/>
      <c r="C179" s="17"/>
      <c r="D179" s="17"/>
      <c r="E179" s="17"/>
    </row>
    <row r="180" spans="1:5" x14ac:dyDescent="0.2">
      <c r="A180" s="17"/>
      <c r="B180" s="17"/>
      <c r="C180" s="17"/>
      <c r="D180" s="17"/>
      <c r="E180" s="17"/>
    </row>
    <row r="181" spans="1:5" x14ac:dyDescent="0.2">
      <c r="A181" s="17"/>
      <c r="B181" s="17"/>
      <c r="C181" s="17"/>
      <c r="D181" s="17"/>
      <c r="E181" s="17"/>
    </row>
    <row r="182" spans="1:5" x14ac:dyDescent="0.2">
      <c r="A182" s="17"/>
      <c r="B182" s="17"/>
      <c r="C182" s="17"/>
      <c r="D182" s="17"/>
      <c r="E182" s="17"/>
    </row>
    <row r="183" spans="1:5" x14ac:dyDescent="0.2">
      <c r="A183" s="17"/>
      <c r="B183" s="17"/>
      <c r="C183" s="17"/>
      <c r="D183" s="17"/>
      <c r="E183" s="17"/>
    </row>
    <row r="184" spans="1:5" x14ac:dyDescent="0.2">
      <c r="A184" s="17"/>
      <c r="B184" s="17"/>
      <c r="C184" s="17"/>
      <c r="D184" s="17"/>
      <c r="E184" s="17"/>
    </row>
    <row r="185" spans="1:5" x14ac:dyDescent="0.2">
      <c r="A185" s="17"/>
      <c r="B185" s="17"/>
      <c r="C185" s="17"/>
      <c r="D185" s="17"/>
      <c r="E185" s="17"/>
    </row>
    <row r="186" spans="1:5" x14ac:dyDescent="0.2">
      <c r="A186" s="17"/>
      <c r="B186" s="17"/>
      <c r="C186" s="17"/>
      <c r="D186" s="17"/>
      <c r="E186" s="17"/>
    </row>
    <row r="187" spans="1:5" x14ac:dyDescent="0.2">
      <c r="A187" s="17"/>
      <c r="B187" s="17"/>
      <c r="C187" s="17"/>
      <c r="D187" s="17"/>
      <c r="E187" s="17"/>
    </row>
    <row r="188" spans="1:5" x14ac:dyDescent="0.2">
      <c r="A188" s="17"/>
      <c r="B188" s="17"/>
      <c r="C188" s="17"/>
      <c r="D188" s="17"/>
      <c r="E188" s="17"/>
    </row>
    <row r="189" spans="1:5" x14ac:dyDescent="0.2">
      <c r="A189" s="17"/>
      <c r="B189" s="17"/>
      <c r="C189" s="17"/>
      <c r="D189" s="17"/>
      <c r="E189" s="17"/>
    </row>
    <row r="190" spans="1:5" x14ac:dyDescent="0.2">
      <c r="A190" s="17"/>
      <c r="B190" s="17"/>
      <c r="C190" s="17"/>
      <c r="D190" s="17"/>
      <c r="E190" s="17"/>
    </row>
    <row r="191" spans="1:5" x14ac:dyDescent="0.2">
      <c r="A191" s="17"/>
      <c r="B191" s="17"/>
      <c r="C191" s="17"/>
      <c r="D191" s="17"/>
      <c r="E191" s="17"/>
    </row>
    <row r="192" spans="1:5" x14ac:dyDescent="0.2">
      <c r="A192" s="17"/>
      <c r="B192" s="17"/>
      <c r="C192" s="17"/>
      <c r="D192" s="17"/>
      <c r="E192" s="17"/>
    </row>
    <row r="193" spans="1:5" x14ac:dyDescent="0.2">
      <c r="A193" s="17"/>
      <c r="B193" s="17"/>
      <c r="C193" s="17"/>
      <c r="D193" s="17"/>
      <c r="E193" s="17"/>
    </row>
    <row r="194" spans="1:5" x14ac:dyDescent="0.2">
      <c r="A194" s="17"/>
      <c r="B194" s="17"/>
      <c r="C194" s="17"/>
      <c r="D194" s="17"/>
      <c r="E194" s="17"/>
    </row>
    <row r="195" spans="1:5" x14ac:dyDescent="0.2">
      <c r="A195" s="17"/>
      <c r="B195" s="17"/>
      <c r="C195" s="17"/>
      <c r="D195" s="17"/>
      <c r="E195" s="17"/>
    </row>
    <row r="196" spans="1:5" x14ac:dyDescent="0.2">
      <c r="A196" s="17"/>
      <c r="B196" s="17"/>
      <c r="C196" s="17"/>
      <c r="D196" s="17"/>
      <c r="E196" s="17"/>
    </row>
    <row r="197" spans="1:5" x14ac:dyDescent="0.2">
      <c r="A197" s="17"/>
      <c r="B197" s="17"/>
      <c r="C197" s="17"/>
      <c r="D197" s="17"/>
      <c r="E197" s="17"/>
    </row>
    <row r="198" spans="1:5" x14ac:dyDescent="0.2">
      <c r="A198" s="17"/>
      <c r="B198" s="17"/>
      <c r="C198" s="17"/>
      <c r="D198" s="17"/>
      <c r="E198" s="17"/>
    </row>
    <row r="199" spans="1:5" x14ac:dyDescent="0.2">
      <c r="A199" s="17"/>
      <c r="B199" s="17"/>
      <c r="C199" s="17"/>
      <c r="D199" s="17"/>
      <c r="E199" s="17"/>
    </row>
    <row r="200" spans="1:5" x14ac:dyDescent="0.2">
      <c r="A200" s="17"/>
      <c r="B200" s="17"/>
      <c r="C200" s="17"/>
      <c r="D200" s="17"/>
      <c r="E200" s="17"/>
    </row>
    <row r="201" spans="1:5" x14ac:dyDescent="0.2">
      <c r="A201" s="17"/>
      <c r="B201" s="17"/>
      <c r="C201" s="17"/>
      <c r="D201" s="17"/>
      <c r="E201" s="17"/>
    </row>
    <row r="202" spans="1:5" x14ac:dyDescent="0.2">
      <c r="A202" s="17"/>
      <c r="B202" s="17"/>
      <c r="C202" s="17"/>
      <c r="D202" s="17"/>
      <c r="E202" s="17"/>
    </row>
    <row r="203" spans="1:5" x14ac:dyDescent="0.2">
      <c r="A203" s="17"/>
      <c r="B203" s="17"/>
      <c r="C203" s="17"/>
      <c r="D203" s="17"/>
      <c r="E203" s="17"/>
    </row>
    <row r="204" spans="1:5" x14ac:dyDescent="0.2">
      <c r="A204" s="17"/>
      <c r="B204" s="17"/>
      <c r="C204" s="17"/>
      <c r="D204" s="17"/>
      <c r="E204" s="17"/>
    </row>
    <row r="205" spans="1:5" x14ac:dyDescent="0.2">
      <c r="A205" s="17"/>
      <c r="B205" s="17"/>
      <c r="C205" s="17"/>
      <c r="D205" s="17"/>
      <c r="E205" s="17"/>
    </row>
    <row r="206" spans="1:5" x14ac:dyDescent="0.2">
      <c r="A206" s="17"/>
      <c r="B206" s="17"/>
      <c r="C206" s="17"/>
      <c r="D206" s="17"/>
      <c r="E206" s="17"/>
    </row>
    <row r="207" spans="1:5" x14ac:dyDescent="0.2">
      <c r="A207" s="17"/>
      <c r="B207" s="17"/>
      <c r="C207" s="17"/>
      <c r="D207" s="17"/>
      <c r="E207" s="17"/>
    </row>
    <row r="208" spans="1:5" x14ac:dyDescent="0.2">
      <c r="A208" s="17"/>
      <c r="B208" s="17"/>
      <c r="C208" s="17"/>
      <c r="D208" s="17"/>
      <c r="E208" s="17"/>
    </row>
    <row r="209" spans="1:5" x14ac:dyDescent="0.2">
      <c r="A209" s="17"/>
      <c r="B209" s="17"/>
      <c r="C209" s="17"/>
      <c r="D209" s="17"/>
      <c r="E209" s="17"/>
    </row>
    <row r="210" spans="1:5" x14ac:dyDescent="0.2">
      <c r="A210" s="17"/>
      <c r="B210" s="17"/>
      <c r="C210" s="17"/>
      <c r="D210" s="17"/>
      <c r="E210" s="17"/>
    </row>
    <row r="211" spans="1:5" x14ac:dyDescent="0.2">
      <c r="A211" s="17"/>
      <c r="B211" s="17"/>
      <c r="C211" s="17"/>
      <c r="D211" s="17"/>
      <c r="E211" s="17"/>
    </row>
    <row r="212" spans="1:5" x14ac:dyDescent="0.2">
      <c r="A212" s="17"/>
      <c r="B212" s="17"/>
      <c r="C212" s="17"/>
      <c r="D212" s="17"/>
      <c r="E212" s="17"/>
    </row>
    <row r="213" spans="1:5" x14ac:dyDescent="0.2">
      <c r="A213" s="17"/>
      <c r="B213" s="17"/>
      <c r="C213" s="17"/>
      <c r="D213" s="17"/>
      <c r="E213" s="17"/>
    </row>
    <row r="214" spans="1:5" x14ac:dyDescent="0.2">
      <c r="A214" s="17"/>
      <c r="B214" s="17"/>
      <c r="C214" s="17"/>
      <c r="D214" s="17"/>
      <c r="E214" s="17"/>
    </row>
    <row r="215" spans="1:5" x14ac:dyDescent="0.2">
      <c r="A215" s="17"/>
      <c r="B215" s="17"/>
      <c r="C215" s="17"/>
      <c r="D215" s="17"/>
      <c r="E215" s="17"/>
    </row>
    <row r="216" spans="1:5" x14ac:dyDescent="0.2">
      <c r="A216" s="17"/>
      <c r="B216" s="17"/>
      <c r="C216" s="17"/>
      <c r="D216" s="17"/>
      <c r="E216" s="17"/>
    </row>
    <row r="217" spans="1:5" x14ac:dyDescent="0.2">
      <c r="A217" s="17"/>
      <c r="B217" s="17"/>
      <c r="C217" s="17"/>
      <c r="D217" s="17"/>
      <c r="E217" s="17"/>
    </row>
    <row r="218" spans="1:5" x14ac:dyDescent="0.2">
      <c r="A218" s="17"/>
      <c r="B218" s="17"/>
      <c r="C218" s="17"/>
      <c r="D218" s="17"/>
      <c r="E218" s="17"/>
    </row>
    <row r="219" spans="1:5" x14ac:dyDescent="0.2">
      <c r="A219" s="17"/>
      <c r="B219" s="17"/>
      <c r="C219" s="17"/>
      <c r="D219" s="17"/>
      <c r="E219" s="17"/>
    </row>
    <row r="220" spans="1:5" x14ac:dyDescent="0.2">
      <c r="A220" s="17"/>
      <c r="B220" s="17"/>
      <c r="C220" s="17"/>
      <c r="D220" s="17"/>
      <c r="E220" s="17"/>
    </row>
    <row r="221" spans="1:5" x14ac:dyDescent="0.2">
      <c r="A221" s="17"/>
      <c r="B221" s="17"/>
      <c r="C221" s="17"/>
      <c r="D221" s="17"/>
      <c r="E221" s="17"/>
    </row>
    <row r="222" spans="1:5" x14ac:dyDescent="0.2">
      <c r="A222" s="17"/>
      <c r="B222" s="17"/>
      <c r="C222" s="17"/>
      <c r="D222" s="17"/>
      <c r="E222" s="17"/>
    </row>
    <row r="223" spans="1:5" x14ac:dyDescent="0.2">
      <c r="A223" s="17"/>
      <c r="B223" s="17"/>
      <c r="C223" s="17"/>
      <c r="D223" s="17"/>
      <c r="E223" s="17"/>
    </row>
    <row r="224" spans="1:5" x14ac:dyDescent="0.2">
      <c r="A224" s="17"/>
      <c r="B224" s="17"/>
      <c r="C224" s="17"/>
      <c r="D224" s="17"/>
      <c r="E224" s="17"/>
    </row>
    <row r="225" spans="1:5" x14ac:dyDescent="0.2">
      <c r="A225" s="17"/>
      <c r="B225" s="17"/>
      <c r="C225" s="17"/>
      <c r="D225" s="17"/>
      <c r="E225" s="17"/>
    </row>
    <row r="226" spans="1:5" x14ac:dyDescent="0.2">
      <c r="A226" s="17"/>
      <c r="B226" s="17"/>
      <c r="C226" s="17"/>
      <c r="D226" s="17"/>
      <c r="E226" s="17"/>
    </row>
    <row r="227" spans="1:5" x14ac:dyDescent="0.2">
      <c r="A227" s="17"/>
      <c r="B227" s="17"/>
      <c r="C227" s="17"/>
      <c r="D227" s="17"/>
      <c r="E227" s="17"/>
    </row>
    <row r="228" spans="1:5" x14ac:dyDescent="0.2">
      <c r="A228" s="17"/>
      <c r="B228" s="17"/>
      <c r="C228" s="17"/>
      <c r="D228" s="17"/>
      <c r="E228" s="17"/>
    </row>
    <row r="229" spans="1:5" x14ac:dyDescent="0.2">
      <c r="A229" s="17"/>
      <c r="B229" s="17"/>
      <c r="C229" s="17"/>
      <c r="D229" s="17"/>
      <c r="E229" s="17"/>
    </row>
    <row r="230" spans="1:5" x14ac:dyDescent="0.2">
      <c r="A230" s="17"/>
      <c r="B230" s="17"/>
      <c r="C230" s="17"/>
      <c r="D230" s="17"/>
      <c r="E230" s="17"/>
    </row>
    <row r="231" spans="1:5" x14ac:dyDescent="0.2">
      <c r="A231" s="17"/>
      <c r="B231" s="17"/>
      <c r="C231" s="17"/>
      <c r="D231" s="17"/>
      <c r="E231" s="17"/>
    </row>
    <row r="232" spans="1:5" x14ac:dyDescent="0.2">
      <c r="A232" s="17"/>
      <c r="B232" s="17"/>
      <c r="C232" s="17"/>
      <c r="D232" s="17"/>
      <c r="E232" s="17"/>
    </row>
    <row r="233" spans="1:5" x14ac:dyDescent="0.2">
      <c r="A233" s="17"/>
      <c r="B233" s="17"/>
      <c r="C233" s="17"/>
      <c r="D233" s="17"/>
      <c r="E233" s="17"/>
    </row>
    <row r="234" spans="1:5" x14ac:dyDescent="0.2">
      <c r="A234" s="17"/>
      <c r="B234" s="17"/>
      <c r="C234" s="17"/>
      <c r="D234" s="17"/>
      <c r="E234" s="17"/>
    </row>
    <row r="235" spans="1:5" x14ac:dyDescent="0.2">
      <c r="A235" s="17"/>
      <c r="B235" s="17"/>
      <c r="C235" s="17"/>
      <c r="D235" s="17"/>
      <c r="E235" s="17"/>
    </row>
    <row r="236" spans="1:5" x14ac:dyDescent="0.2">
      <c r="A236" s="17"/>
      <c r="B236" s="17"/>
      <c r="C236" s="17"/>
      <c r="D236" s="17"/>
      <c r="E236" s="17"/>
    </row>
    <row r="237" spans="1:5" x14ac:dyDescent="0.2">
      <c r="A237" s="17"/>
      <c r="B237" s="17"/>
      <c r="C237" s="17"/>
      <c r="D237" s="17"/>
      <c r="E237" s="17"/>
    </row>
    <row r="238" spans="1:5" x14ac:dyDescent="0.2">
      <c r="A238" s="17"/>
      <c r="B238" s="17"/>
      <c r="C238" s="17"/>
      <c r="D238" s="17"/>
      <c r="E238" s="17"/>
    </row>
    <row r="239" spans="1:5" x14ac:dyDescent="0.2">
      <c r="A239" s="17"/>
      <c r="B239" s="17"/>
      <c r="C239" s="17"/>
      <c r="D239" s="17"/>
      <c r="E239" s="17"/>
    </row>
    <row r="240" spans="1:5" x14ac:dyDescent="0.2">
      <c r="A240" s="17"/>
      <c r="B240" s="17"/>
      <c r="C240" s="17"/>
      <c r="D240" s="17"/>
      <c r="E240" s="17"/>
    </row>
    <row r="241" spans="1:5" x14ac:dyDescent="0.2">
      <c r="A241" s="17"/>
      <c r="B241" s="17"/>
      <c r="C241" s="17"/>
      <c r="D241" s="17"/>
      <c r="E241" s="17"/>
    </row>
    <row r="242" spans="1:5" x14ac:dyDescent="0.2">
      <c r="A242" s="17"/>
      <c r="B242" s="17"/>
      <c r="C242" s="17"/>
      <c r="D242" s="17"/>
      <c r="E242" s="17"/>
    </row>
    <row r="243" spans="1:5" x14ac:dyDescent="0.2">
      <c r="A243" s="17"/>
      <c r="B243" s="17"/>
      <c r="C243" s="17"/>
      <c r="D243" s="17"/>
      <c r="E243" s="17"/>
    </row>
    <row r="244" spans="1:5" x14ac:dyDescent="0.2">
      <c r="A244" s="17"/>
      <c r="B244" s="17"/>
      <c r="C244" s="17"/>
      <c r="D244" s="17"/>
      <c r="E244" s="17"/>
    </row>
    <row r="245" spans="1:5" x14ac:dyDescent="0.2">
      <c r="A245" s="17"/>
      <c r="B245" s="17"/>
      <c r="C245" s="17"/>
      <c r="D245" s="17"/>
      <c r="E245" s="17"/>
    </row>
    <row r="246" spans="1:5" x14ac:dyDescent="0.2">
      <c r="A246" s="17"/>
      <c r="B246" s="17"/>
      <c r="C246" s="17"/>
      <c r="D246" s="17"/>
      <c r="E246" s="17"/>
    </row>
    <row r="247" spans="1:5" x14ac:dyDescent="0.2">
      <c r="A247" s="17"/>
      <c r="B247" s="17"/>
      <c r="C247" s="17"/>
      <c r="D247" s="17"/>
      <c r="E247" s="17"/>
    </row>
    <row r="248" spans="1:5" x14ac:dyDescent="0.2">
      <c r="A248" s="17"/>
      <c r="B248" s="17"/>
      <c r="C248" s="17"/>
      <c r="D248" s="17"/>
      <c r="E248" s="17"/>
    </row>
    <row r="249" spans="1:5" x14ac:dyDescent="0.2">
      <c r="A249" s="17"/>
      <c r="B249" s="17"/>
      <c r="C249" s="17"/>
      <c r="D249" s="17"/>
      <c r="E249" s="17"/>
    </row>
    <row r="250" spans="1:5" x14ac:dyDescent="0.2">
      <c r="A250" s="17"/>
      <c r="B250" s="17"/>
      <c r="C250" s="17"/>
      <c r="D250" s="17"/>
      <c r="E250" s="17"/>
    </row>
    <row r="251" spans="1:5" x14ac:dyDescent="0.2">
      <c r="A251" s="17"/>
      <c r="B251" s="17"/>
      <c r="C251" s="17"/>
      <c r="D251" s="17"/>
      <c r="E251" s="17"/>
    </row>
    <row r="252" spans="1:5" x14ac:dyDescent="0.2">
      <c r="A252" s="17"/>
      <c r="B252" s="17"/>
      <c r="C252" s="17"/>
      <c r="D252" s="17"/>
      <c r="E252" s="17"/>
    </row>
    <row r="253" spans="1:5" x14ac:dyDescent="0.2">
      <c r="A253" s="17"/>
      <c r="B253" s="17"/>
      <c r="C253" s="17"/>
      <c r="D253" s="17"/>
      <c r="E253" s="17"/>
    </row>
    <row r="254" spans="1:5" x14ac:dyDescent="0.2">
      <c r="A254" s="17"/>
      <c r="B254" s="17"/>
      <c r="C254" s="17"/>
      <c r="D254" s="17"/>
      <c r="E254" s="17"/>
    </row>
    <row r="255" spans="1:5" x14ac:dyDescent="0.2">
      <c r="A255" s="17"/>
      <c r="B255" s="17"/>
      <c r="C255" s="17"/>
      <c r="D255" s="17"/>
      <c r="E255" s="17"/>
    </row>
    <row r="256" spans="1:5" x14ac:dyDescent="0.2">
      <c r="A256" s="17"/>
      <c r="B256" s="17"/>
      <c r="C256" s="17"/>
      <c r="D256" s="17"/>
      <c r="E256" s="17"/>
    </row>
    <row r="257" spans="1:5" x14ac:dyDescent="0.2">
      <c r="A257" s="17"/>
      <c r="B257" s="17"/>
      <c r="C257" s="17"/>
      <c r="D257" s="17"/>
      <c r="E257" s="17"/>
    </row>
    <row r="258" spans="1:5" x14ac:dyDescent="0.2">
      <c r="A258" s="17"/>
      <c r="B258" s="17"/>
      <c r="C258" s="17"/>
      <c r="D258" s="17"/>
      <c r="E258" s="17"/>
    </row>
    <row r="259" spans="1:5" x14ac:dyDescent="0.2">
      <c r="A259" s="17"/>
      <c r="B259" s="17"/>
      <c r="C259" s="17"/>
      <c r="D259" s="17"/>
      <c r="E259" s="17"/>
    </row>
    <row r="260" spans="1:5" x14ac:dyDescent="0.2">
      <c r="A260" s="17"/>
      <c r="B260" s="17"/>
      <c r="C260" s="17"/>
      <c r="D260" s="17"/>
      <c r="E260" s="17"/>
    </row>
    <row r="261" spans="1:5" x14ac:dyDescent="0.2">
      <c r="A261" s="17"/>
      <c r="B261" s="17"/>
      <c r="C261" s="17"/>
      <c r="D261" s="17"/>
      <c r="E261" s="17"/>
    </row>
    <row r="262" spans="1:5" x14ac:dyDescent="0.2">
      <c r="A262" s="17"/>
      <c r="B262" s="17"/>
      <c r="C262" s="17"/>
      <c r="D262" s="17"/>
      <c r="E262" s="17"/>
    </row>
    <row r="263" spans="1:5" x14ac:dyDescent="0.2">
      <c r="A263" s="17"/>
      <c r="B263" s="17"/>
      <c r="C263" s="17"/>
      <c r="D263" s="17"/>
      <c r="E263" s="17"/>
    </row>
    <row r="264" spans="1:5" x14ac:dyDescent="0.2">
      <c r="A264" s="17"/>
      <c r="B264" s="17"/>
      <c r="C264" s="17"/>
      <c r="D264" s="17"/>
      <c r="E264" s="17"/>
    </row>
    <row r="265" spans="1:5" x14ac:dyDescent="0.2">
      <c r="A265" s="17"/>
      <c r="B265" s="17"/>
      <c r="C265" s="17"/>
      <c r="D265" s="17"/>
      <c r="E265" s="17"/>
    </row>
    <row r="266" spans="1:5" x14ac:dyDescent="0.2">
      <c r="A266" s="17"/>
      <c r="B266" s="17"/>
      <c r="C266" s="17"/>
      <c r="D266" s="17"/>
      <c r="E266" s="17"/>
    </row>
    <row r="267" spans="1:5" x14ac:dyDescent="0.2">
      <c r="A267" s="17"/>
      <c r="B267" s="17"/>
      <c r="C267" s="17"/>
      <c r="D267" s="17"/>
      <c r="E267" s="17"/>
    </row>
    <row r="268" spans="1:5" x14ac:dyDescent="0.2">
      <c r="A268" s="17"/>
      <c r="B268" s="17"/>
      <c r="C268" s="17"/>
      <c r="D268" s="17"/>
      <c r="E268" s="17"/>
    </row>
    <row r="269" spans="1:5" x14ac:dyDescent="0.2">
      <c r="A269" s="17"/>
      <c r="B269" s="17"/>
      <c r="C269" s="17"/>
      <c r="D269" s="17"/>
      <c r="E269" s="17"/>
    </row>
    <row r="270" spans="1:5" x14ac:dyDescent="0.2">
      <c r="A270" s="17"/>
      <c r="B270" s="17"/>
      <c r="C270" s="17"/>
      <c r="D270" s="17"/>
      <c r="E270" s="17"/>
    </row>
    <row r="271" spans="1:5" x14ac:dyDescent="0.2">
      <c r="A271" s="17"/>
      <c r="B271" s="17"/>
      <c r="C271" s="17"/>
      <c r="D271" s="17"/>
      <c r="E271" s="17"/>
    </row>
    <row r="272" spans="1:5" x14ac:dyDescent="0.2">
      <c r="A272" s="17"/>
      <c r="B272" s="17"/>
      <c r="C272" s="17"/>
      <c r="D272" s="17"/>
      <c r="E272" s="17"/>
    </row>
    <row r="273" spans="1:5" x14ac:dyDescent="0.2">
      <c r="A273" s="17"/>
      <c r="B273" s="17"/>
      <c r="C273" s="17"/>
      <c r="D273" s="17"/>
      <c r="E273" s="17"/>
    </row>
    <row r="274" spans="1:5" x14ac:dyDescent="0.2">
      <c r="A274" s="17"/>
      <c r="B274" s="17"/>
      <c r="C274" s="17"/>
      <c r="D274" s="17"/>
      <c r="E274" s="17"/>
    </row>
    <row r="275" spans="1:5" x14ac:dyDescent="0.2">
      <c r="A275" s="17"/>
      <c r="B275" s="17"/>
      <c r="C275" s="17"/>
      <c r="D275" s="17"/>
      <c r="E275" s="17"/>
    </row>
    <row r="276" spans="1:5" x14ac:dyDescent="0.2">
      <c r="A276" s="17"/>
      <c r="B276" s="17"/>
      <c r="C276" s="17"/>
      <c r="D276" s="17"/>
      <c r="E276" s="17"/>
    </row>
    <row r="277" spans="1:5" x14ac:dyDescent="0.2">
      <c r="A277" s="17"/>
      <c r="B277" s="17"/>
      <c r="C277" s="17"/>
      <c r="D277" s="17"/>
      <c r="E277" s="17"/>
    </row>
    <row r="278" spans="1:5" x14ac:dyDescent="0.2">
      <c r="A278" s="17"/>
      <c r="B278" s="17"/>
      <c r="C278" s="17"/>
      <c r="D278" s="17"/>
      <c r="E278" s="17"/>
    </row>
    <row r="279" spans="1:5" x14ac:dyDescent="0.2">
      <c r="A279" s="17"/>
      <c r="B279" s="17"/>
      <c r="C279" s="17"/>
      <c r="D279" s="17"/>
      <c r="E279" s="17"/>
    </row>
    <row r="280" spans="1:5" x14ac:dyDescent="0.2">
      <c r="A280" s="17"/>
      <c r="B280" s="17"/>
      <c r="C280" s="17"/>
      <c r="D280" s="17"/>
      <c r="E280" s="17"/>
    </row>
    <row r="281" spans="1:5" x14ac:dyDescent="0.2">
      <c r="A281" s="17"/>
      <c r="B281" s="17"/>
      <c r="C281" s="17"/>
      <c r="D281" s="17"/>
      <c r="E281" s="17"/>
    </row>
    <row r="282" spans="1:5" x14ac:dyDescent="0.2">
      <c r="A282" s="17"/>
      <c r="B282" s="17"/>
      <c r="C282" s="17"/>
      <c r="D282" s="17"/>
      <c r="E282" s="17"/>
    </row>
    <row r="283" spans="1:5" x14ac:dyDescent="0.2">
      <c r="A283" s="17"/>
      <c r="B283" s="17"/>
      <c r="C283" s="17"/>
      <c r="D283" s="17"/>
      <c r="E283" s="17"/>
    </row>
    <row r="284" spans="1:5" x14ac:dyDescent="0.2">
      <c r="A284" s="17"/>
      <c r="B284" s="17"/>
      <c r="C284" s="17"/>
      <c r="D284" s="17"/>
      <c r="E284" s="17"/>
    </row>
    <row r="285" spans="1:5" x14ac:dyDescent="0.2">
      <c r="A285" s="17"/>
      <c r="B285" s="17"/>
      <c r="C285" s="17"/>
      <c r="D285" s="17"/>
      <c r="E285" s="17"/>
    </row>
    <row r="286" spans="1:5" x14ac:dyDescent="0.2">
      <c r="A286" s="17"/>
      <c r="B286" s="17"/>
      <c r="C286" s="17"/>
      <c r="D286" s="17"/>
      <c r="E286" s="17"/>
    </row>
    <row r="287" spans="1:5" x14ac:dyDescent="0.2">
      <c r="A287" s="17"/>
      <c r="B287" s="17"/>
      <c r="C287" s="17"/>
      <c r="D287" s="17"/>
      <c r="E287" s="17"/>
    </row>
    <row r="288" spans="1:5" x14ac:dyDescent="0.2">
      <c r="A288" s="17"/>
      <c r="B288" s="17"/>
      <c r="C288" s="17"/>
      <c r="D288" s="17"/>
      <c r="E288" s="17"/>
    </row>
    <row r="289" spans="1:5" x14ac:dyDescent="0.2">
      <c r="A289" s="17"/>
      <c r="B289" s="17"/>
      <c r="C289" s="17"/>
      <c r="D289" s="17"/>
      <c r="E289" s="17"/>
    </row>
    <row r="290" spans="1:5" x14ac:dyDescent="0.2">
      <c r="A290" s="17"/>
      <c r="B290" s="17"/>
      <c r="C290" s="17"/>
      <c r="D290" s="17"/>
      <c r="E290" s="17"/>
    </row>
    <row r="291" spans="1:5" x14ac:dyDescent="0.2">
      <c r="A291" s="17"/>
      <c r="B291" s="17"/>
      <c r="C291" s="17"/>
      <c r="D291" s="17"/>
      <c r="E291" s="17"/>
    </row>
    <row r="292" spans="1:5" x14ac:dyDescent="0.2">
      <c r="A292" s="17"/>
      <c r="B292" s="17"/>
      <c r="C292" s="17"/>
      <c r="D292" s="17"/>
      <c r="E292" s="17"/>
    </row>
    <row r="293" spans="1:5" x14ac:dyDescent="0.2">
      <c r="A293" s="17"/>
      <c r="B293" s="17"/>
      <c r="C293" s="17"/>
      <c r="D293" s="17"/>
      <c r="E293" s="17"/>
    </row>
    <row r="294" spans="1:5" x14ac:dyDescent="0.2">
      <c r="A294" s="17"/>
      <c r="B294" s="17"/>
      <c r="C294" s="17"/>
      <c r="D294" s="17"/>
      <c r="E294" s="17"/>
    </row>
    <row r="295" spans="1:5" x14ac:dyDescent="0.2">
      <c r="A295" s="17"/>
      <c r="B295" s="17"/>
      <c r="C295" s="17"/>
      <c r="D295" s="17"/>
      <c r="E295" s="17"/>
    </row>
    <row r="296" spans="1:5" x14ac:dyDescent="0.2">
      <c r="A296" s="17"/>
      <c r="B296" s="17"/>
      <c r="C296" s="17"/>
      <c r="D296" s="17"/>
      <c r="E296" s="17"/>
    </row>
    <row r="297" spans="1:5" x14ac:dyDescent="0.2">
      <c r="A297" s="17"/>
      <c r="B297" s="17"/>
      <c r="C297" s="17"/>
      <c r="D297" s="17"/>
      <c r="E297" s="17"/>
    </row>
    <row r="298" spans="1:5" x14ac:dyDescent="0.2">
      <c r="A298" s="17"/>
      <c r="B298" s="17"/>
      <c r="C298" s="17"/>
      <c r="D298" s="17"/>
      <c r="E298" s="17"/>
    </row>
    <row r="299" spans="1:5" x14ac:dyDescent="0.2">
      <c r="A299" s="17"/>
      <c r="B299" s="17"/>
      <c r="C299" s="17"/>
      <c r="D299" s="17"/>
      <c r="E299" s="17"/>
    </row>
    <row r="300" spans="1:5" x14ac:dyDescent="0.2">
      <c r="A300" s="17"/>
      <c r="B300" s="17"/>
      <c r="C300" s="17"/>
      <c r="D300" s="17"/>
      <c r="E300" s="17"/>
    </row>
    <row r="301" spans="1:5" x14ac:dyDescent="0.2">
      <c r="A301" s="17"/>
      <c r="B301" s="17"/>
      <c r="C301" s="17"/>
      <c r="D301" s="17"/>
      <c r="E301" s="17"/>
    </row>
    <row r="302" spans="1:5" x14ac:dyDescent="0.2">
      <c r="A302" s="17"/>
      <c r="B302" s="17"/>
      <c r="C302" s="17"/>
      <c r="D302" s="17"/>
      <c r="E302" s="17"/>
    </row>
    <row r="303" spans="1:5" x14ac:dyDescent="0.2">
      <c r="A303" s="17"/>
      <c r="B303" s="17"/>
      <c r="C303" s="17"/>
      <c r="D303" s="17"/>
      <c r="E303" s="17"/>
    </row>
    <row r="304" spans="1:5" x14ac:dyDescent="0.2">
      <c r="A304" s="17"/>
      <c r="B304" s="17"/>
      <c r="C304" s="17"/>
      <c r="D304" s="17"/>
      <c r="E304" s="17"/>
    </row>
    <row r="305" spans="1:5" x14ac:dyDescent="0.2">
      <c r="A305" s="17"/>
      <c r="B305" s="17"/>
      <c r="C305" s="17"/>
      <c r="D305" s="17"/>
      <c r="E305" s="17"/>
    </row>
    <row r="306" spans="1:5" x14ac:dyDescent="0.2">
      <c r="A306" s="17"/>
      <c r="B306" s="17"/>
      <c r="C306" s="17"/>
      <c r="D306" s="17"/>
      <c r="E306" s="17"/>
    </row>
    <row r="307" spans="1:5" x14ac:dyDescent="0.2">
      <c r="A307" s="17"/>
      <c r="B307" s="17"/>
      <c r="C307" s="17"/>
      <c r="D307" s="17"/>
      <c r="E307" s="17"/>
    </row>
    <row r="308" spans="1:5" x14ac:dyDescent="0.2">
      <c r="A308" s="17"/>
      <c r="B308" s="17"/>
      <c r="C308" s="17"/>
      <c r="D308" s="17"/>
      <c r="E308" s="17"/>
    </row>
    <row r="309" spans="1:5" x14ac:dyDescent="0.2">
      <c r="A309" s="17"/>
      <c r="B309" s="17"/>
      <c r="C309" s="17"/>
      <c r="D309" s="17"/>
      <c r="E309" s="17"/>
    </row>
    <row r="310" spans="1:5" x14ac:dyDescent="0.2">
      <c r="A310" s="17"/>
      <c r="B310" s="17"/>
      <c r="C310" s="17"/>
      <c r="D310" s="17"/>
      <c r="E310" s="17"/>
    </row>
    <row r="311" spans="1:5" x14ac:dyDescent="0.2">
      <c r="A311" s="17"/>
      <c r="B311" s="17"/>
      <c r="C311" s="17"/>
      <c r="D311" s="17"/>
      <c r="E311" s="17"/>
    </row>
    <row r="312" spans="1:5" x14ac:dyDescent="0.2">
      <c r="A312" s="17"/>
      <c r="B312" s="17"/>
      <c r="C312" s="17"/>
      <c r="D312" s="17"/>
      <c r="E312" s="17"/>
    </row>
    <row r="313" spans="1:5" x14ac:dyDescent="0.2">
      <c r="A313" s="17"/>
      <c r="B313" s="17"/>
      <c r="C313" s="17"/>
      <c r="D313" s="17"/>
      <c r="E313" s="17"/>
    </row>
    <row r="314" spans="1:5" x14ac:dyDescent="0.2">
      <c r="A314" s="17"/>
      <c r="B314" s="17"/>
      <c r="C314" s="17"/>
      <c r="D314" s="17"/>
      <c r="E314" s="17"/>
    </row>
    <row r="315" spans="1:5" x14ac:dyDescent="0.2">
      <c r="A315" s="17"/>
      <c r="B315" s="17"/>
      <c r="C315" s="17"/>
      <c r="D315" s="17"/>
      <c r="E315" s="17"/>
    </row>
    <row r="316" spans="1:5" x14ac:dyDescent="0.2">
      <c r="A316" s="17"/>
      <c r="B316" s="17"/>
      <c r="C316" s="17"/>
      <c r="D316" s="17"/>
      <c r="E316" s="17"/>
    </row>
    <row r="317" spans="1:5" x14ac:dyDescent="0.2">
      <c r="A317" s="17"/>
      <c r="B317" s="17"/>
      <c r="C317" s="17"/>
      <c r="D317" s="17"/>
      <c r="E317" s="17"/>
    </row>
    <row r="318" spans="1:5" x14ac:dyDescent="0.2">
      <c r="A318" s="17"/>
      <c r="B318" s="17"/>
      <c r="C318" s="17"/>
      <c r="D318" s="17"/>
      <c r="E318" s="17"/>
    </row>
    <row r="319" spans="1:5" x14ac:dyDescent="0.2">
      <c r="A319" s="17"/>
      <c r="B319" s="17"/>
      <c r="C319" s="17"/>
      <c r="D319" s="17"/>
      <c r="E319" s="17"/>
    </row>
    <row r="320" spans="1:5" x14ac:dyDescent="0.2">
      <c r="A320" s="17"/>
      <c r="B320" s="17"/>
      <c r="C320" s="17"/>
      <c r="D320" s="17"/>
      <c r="E320" s="17"/>
    </row>
    <row r="321" spans="1:5" x14ac:dyDescent="0.2">
      <c r="A321" s="17"/>
      <c r="B321" s="17"/>
      <c r="C321" s="17"/>
      <c r="D321" s="17"/>
      <c r="E321" s="17"/>
    </row>
    <row r="322" spans="1:5" x14ac:dyDescent="0.2">
      <c r="A322" s="17"/>
      <c r="B322" s="17"/>
      <c r="C322" s="17"/>
      <c r="D322" s="17"/>
      <c r="E322" s="17"/>
    </row>
    <row r="323" spans="1:5" x14ac:dyDescent="0.2">
      <c r="A323" s="17"/>
      <c r="B323" s="17"/>
      <c r="C323" s="17"/>
      <c r="D323" s="17"/>
      <c r="E323" s="17"/>
    </row>
    <row r="324" spans="1:5" x14ac:dyDescent="0.2">
      <c r="A324" s="17"/>
      <c r="B324" s="17"/>
      <c r="C324" s="17"/>
      <c r="D324" s="17"/>
      <c r="E324" s="17"/>
    </row>
    <row r="325" spans="1:5" x14ac:dyDescent="0.2">
      <c r="A325" s="17"/>
      <c r="B325" s="17"/>
      <c r="C325" s="17"/>
      <c r="D325" s="17"/>
      <c r="E325" s="17"/>
    </row>
    <row r="326" spans="1:5" x14ac:dyDescent="0.2">
      <c r="A326" s="17"/>
      <c r="B326" s="17"/>
      <c r="C326" s="17"/>
      <c r="D326" s="17"/>
      <c r="E326" s="17"/>
    </row>
    <row r="327" spans="1:5" x14ac:dyDescent="0.2">
      <c r="A327" s="17"/>
      <c r="B327" s="17"/>
      <c r="C327" s="17"/>
      <c r="D327" s="17"/>
      <c r="E327" s="17"/>
    </row>
    <row r="328" spans="1:5" x14ac:dyDescent="0.2">
      <c r="A328" s="17"/>
      <c r="B328" s="17"/>
      <c r="C328" s="17"/>
      <c r="D328" s="17"/>
      <c r="E328" s="17"/>
    </row>
    <row r="329" spans="1:5" x14ac:dyDescent="0.2">
      <c r="A329" s="17"/>
      <c r="B329" s="17"/>
      <c r="C329" s="17"/>
      <c r="D329" s="17"/>
      <c r="E329" s="17"/>
    </row>
    <row r="330" spans="1:5" x14ac:dyDescent="0.2">
      <c r="A330" s="17"/>
      <c r="B330" s="17"/>
      <c r="C330" s="17"/>
      <c r="D330" s="17"/>
      <c r="E330" s="17"/>
    </row>
    <row r="331" spans="1:5" x14ac:dyDescent="0.2">
      <c r="A331" s="17"/>
      <c r="B331" s="17"/>
      <c r="C331" s="17"/>
      <c r="D331" s="17"/>
      <c r="E331" s="17"/>
    </row>
    <row r="332" spans="1:5" x14ac:dyDescent="0.2">
      <c r="A332" s="17"/>
      <c r="B332" s="17"/>
      <c r="C332" s="17"/>
      <c r="D332" s="17"/>
      <c r="E332" s="17"/>
    </row>
    <row r="333" spans="1:5" x14ac:dyDescent="0.2">
      <c r="A333" s="17"/>
      <c r="B333" s="17"/>
      <c r="C333" s="17"/>
      <c r="D333" s="17"/>
      <c r="E333" s="17"/>
    </row>
    <row r="334" spans="1:5" x14ac:dyDescent="0.2">
      <c r="A334" s="17"/>
      <c r="B334" s="17"/>
      <c r="C334" s="17"/>
      <c r="D334" s="17"/>
      <c r="E334" s="17"/>
    </row>
    <row r="335" spans="1:5" x14ac:dyDescent="0.2">
      <c r="A335" s="17"/>
      <c r="B335" s="17"/>
      <c r="C335" s="17"/>
      <c r="D335" s="17"/>
      <c r="E335" s="17"/>
    </row>
    <row r="336" spans="1:5" x14ac:dyDescent="0.2">
      <c r="A336" s="17"/>
      <c r="B336" s="17"/>
      <c r="C336" s="17"/>
      <c r="D336" s="17"/>
      <c r="E336" s="17"/>
    </row>
    <row r="337" spans="1:5" x14ac:dyDescent="0.2">
      <c r="A337" s="17"/>
      <c r="B337" s="17"/>
      <c r="C337" s="17"/>
      <c r="D337" s="17"/>
      <c r="E337" s="17"/>
    </row>
    <row r="338" spans="1:5" x14ac:dyDescent="0.2">
      <c r="A338" s="17"/>
      <c r="B338" s="17"/>
      <c r="C338" s="17"/>
      <c r="D338" s="17"/>
      <c r="E338" s="17"/>
    </row>
    <row r="339" spans="1:5" x14ac:dyDescent="0.2">
      <c r="A339" s="17"/>
      <c r="B339" s="17"/>
      <c r="C339" s="17"/>
      <c r="D339" s="17"/>
      <c r="E339" s="17"/>
    </row>
    <row r="340" spans="1:5" x14ac:dyDescent="0.2">
      <c r="A340" s="17"/>
      <c r="B340" s="17"/>
      <c r="C340" s="17"/>
      <c r="D340" s="17"/>
      <c r="E340" s="17"/>
    </row>
    <row r="341" spans="1:5" x14ac:dyDescent="0.2">
      <c r="A341" s="17"/>
      <c r="B341" s="17"/>
      <c r="C341" s="17"/>
      <c r="D341" s="17"/>
      <c r="E341" s="17"/>
    </row>
    <row r="342" spans="1:5" x14ac:dyDescent="0.2">
      <c r="A342" s="17"/>
      <c r="B342" s="17"/>
      <c r="C342" s="17"/>
      <c r="D342" s="17"/>
      <c r="E342" s="17"/>
    </row>
    <row r="343" spans="1:5" x14ac:dyDescent="0.2">
      <c r="A343" s="17"/>
      <c r="B343" s="17"/>
      <c r="C343" s="17"/>
      <c r="D343" s="17"/>
      <c r="E343" s="17"/>
    </row>
    <row r="344" spans="1:5" x14ac:dyDescent="0.2">
      <c r="A344" s="17"/>
      <c r="B344" s="17"/>
      <c r="C344" s="17"/>
      <c r="D344" s="17"/>
      <c r="E344" s="17"/>
    </row>
    <row r="345" spans="1:5" x14ac:dyDescent="0.2">
      <c r="A345" s="17"/>
      <c r="B345" s="17"/>
      <c r="C345" s="17"/>
      <c r="D345" s="17"/>
      <c r="E345" s="17"/>
    </row>
    <row r="346" spans="1:5" x14ac:dyDescent="0.2">
      <c r="A346" s="17"/>
      <c r="B346" s="17"/>
      <c r="C346" s="17"/>
      <c r="D346" s="17"/>
      <c r="E346" s="17"/>
    </row>
    <row r="347" spans="1:5" x14ac:dyDescent="0.2">
      <c r="A347" s="17"/>
      <c r="B347" s="17"/>
      <c r="C347" s="17"/>
      <c r="D347" s="17"/>
      <c r="E347" s="17"/>
    </row>
    <row r="348" spans="1:5" x14ac:dyDescent="0.2">
      <c r="A348" s="17"/>
      <c r="B348" s="17"/>
      <c r="C348" s="17"/>
      <c r="D348" s="17"/>
      <c r="E348" s="17"/>
    </row>
    <row r="349" spans="1:5" x14ac:dyDescent="0.2">
      <c r="A349" s="17"/>
      <c r="B349" s="17"/>
      <c r="C349" s="17"/>
      <c r="D349" s="17"/>
      <c r="E349" s="17"/>
    </row>
    <row r="350" spans="1:5" x14ac:dyDescent="0.2">
      <c r="A350" s="17"/>
      <c r="B350" s="17"/>
      <c r="C350" s="17"/>
      <c r="D350" s="17"/>
      <c r="E350" s="17"/>
    </row>
    <row r="351" spans="1:5" x14ac:dyDescent="0.2">
      <c r="A351" s="17"/>
      <c r="B351" s="17"/>
      <c r="C351" s="17"/>
      <c r="D351" s="17"/>
      <c r="E351" s="17"/>
    </row>
    <row r="352" spans="1:5" x14ac:dyDescent="0.2">
      <c r="A352" s="17"/>
      <c r="B352" s="17"/>
      <c r="C352" s="17"/>
      <c r="D352" s="17"/>
      <c r="E352" s="17"/>
    </row>
    <row r="353" spans="1:5" x14ac:dyDescent="0.2">
      <c r="A353" s="17"/>
      <c r="B353" s="17"/>
      <c r="C353" s="17"/>
      <c r="D353" s="17"/>
      <c r="E353" s="17"/>
    </row>
    <row r="354" spans="1:5" x14ac:dyDescent="0.2">
      <c r="A354" s="17"/>
      <c r="B354" s="17"/>
      <c r="C354" s="17"/>
      <c r="D354" s="17"/>
      <c r="E354" s="17"/>
    </row>
    <row r="355" spans="1:5" x14ac:dyDescent="0.2">
      <c r="A355" s="17"/>
      <c r="B355" s="17"/>
      <c r="C355" s="17"/>
      <c r="D355" s="17"/>
      <c r="E355" s="17"/>
    </row>
    <row r="356" spans="1:5" x14ac:dyDescent="0.2">
      <c r="A356" s="17"/>
      <c r="B356" s="17"/>
      <c r="C356" s="17"/>
      <c r="D356" s="17"/>
      <c r="E356" s="17"/>
    </row>
    <row r="357" spans="1:5" x14ac:dyDescent="0.2">
      <c r="A357" s="17"/>
      <c r="B357" s="17"/>
      <c r="C357" s="17"/>
      <c r="D357" s="17"/>
      <c r="E357" s="17"/>
    </row>
    <row r="358" spans="1:5" x14ac:dyDescent="0.2">
      <c r="A358" s="17"/>
      <c r="B358" s="17"/>
      <c r="C358" s="17"/>
      <c r="D358" s="17"/>
      <c r="E358" s="17"/>
    </row>
    <row r="359" spans="1:5" x14ac:dyDescent="0.2">
      <c r="A359" s="17"/>
      <c r="B359" s="17"/>
      <c r="C359" s="17"/>
      <c r="D359" s="17"/>
      <c r="E359" s="17"/>
    </row>
    <row r="360" spans="1:5" x14ac:dyDescent="0.2">
      <c r="A360" s="17"/>
      <c r="B360" s="17"/>
      <c r="C360" s="17"/>
      <c r="D360" s="17"/>
      <c r="E360" s="17"/>
    </row>
    <row r="361" spans="1:5" x14ac:dyDescent="0.2">
      <c r="A361" s="17"/>
      <c r="B361" s="17"/>
      <c r="C361" s="17"/>
      <c r="D361" s="17"/>
      <c r="E361" s="17"/>
    </row>
    <row r="362" spans="1:5" x14ac:dyDescent="0.2">
      <c r="A362" s="17"/>
      <c r="B362" s="17"/>
      <c r="C362" s="17"/>
      <c r="D362" s="17"/>
      <c r="E362" s="17"/>
    </row>
    <row r="363" spans="1:5" x14ac:dyDescent="0.2">
      <c r="A363" s="17"/>
      <c r="B363" s="17"/>
      <c r="C363" s="17"/>
      <c r="D363" s="17"/>
      <c r="E363" s="17"/>
    </row>
    <row r="364" spans="1:5" x14ac:dyDescent="0.2">
      <c r="A364" s="17"/>
      <c r="B364" s="17"/>
      <c r="C364" s="17"/>
      <c r="D364" s="17"/>
      <c r="E364" s="17"/>
    </row>
    <row r="365" spans="1:5" x14ac:dyDescent="0.2">
      <c r="A365" s="17"/>
      <c r="B365" s="17"/>
      <c r="C365" s="17"/>
      <c r="D365" s="17"/>
      <c r="E365" s="17"/>
    </row>
    <row r="366" spans="1:5" x14ac:dyDescent="0.2">
      <c r="A366" s="17"/>
      <c r="B366" s="17"/>
      <c r="C366" s="17"/>
      <c r="D366" s="17"/>
      <c r="E366" s="17"/>
    </row>
    <row r="367" spans="1:5" x14ac:dyDescent="0.2">
      <c r="A367" s="17"/>
      <c r="B367" s="17"/>
      <c r="C367" s="17"/>
      <c r="D367" s="17"/>
      <c r="E367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Direct Heating 70C All Data</vt:lpstr>
      <vt:lpstr>12628 Un-chilled_Biphasic</vt:lpstr>
      <vt:lpstr>12628 Un-chilled</vt:lpstr>
      <vt:lpstr>12628 Pre-chilled Geeraerd_Tail</vt:lpstr>
      <vt:lpstr>12628 Pre-chilled</vt:lpstr>
      <vt:lpstr>12662 Un-chilled_Albert</vt:lpstr>
      <vt:lpstr>12662 Un-chilled</vt:lpstr>
      <vt:lpstr>12662 Pre-chilled_Geeraerd_Tail</vt:lpstr>
      <vt:lpstr>12662 Pre-chilled</vt:lpstr>
      <vt:lpstr>13126 Un-chilled_Geeraerd_Tail</vt:lpstr>
      <vt:lpstr>13126 Un-chilled</vt:lpstr>
      <vt:lpstr>13126 Pre-chilled_Geeraerd_Tail</vt:lpstr>
      <vt:lpstr>13126 Pre-chilled</vt:lpstr>
      <vt:lpstr>13136 Un-chilled Biphasic</vt:lpstr>
      <vt:lpstr>13136 Un-chilled</vt:lpstr>
      <vt:lpstr>13136 Pre-chilled Biphasic</vt:lpstr>
      <vt:lpstr>13136 Pre-chilled</vt:lpstr>
    </vt:vector>
  </TitlesOfParts>
  <Company>The University of Liverpool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Food Matrices Direct Heating 70C</dc:title>
  <dc:creator>trjones</dc:creator>
  <cp:lastModifiedBy>Ginn, Michael</cp:lastModifiedBy>
  <dcterms:created xsi:type="dcterms:W3CDTF">2013-05-24T09:03:42Z</dcterms:created>
  <dcterms:modified xsi:type="dcterms:W3CDTF">2016-11-01T18:23:09Z</dcterms:modified>
</cp:coreProperties>
</file>