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480" yWindow="315" windowWidth="15480" windowHeight="11520" tabRatio="777"/>
  </bookViews>
  <sheets>
    <sheet name="All Data" sheetId="25" r:id="rId1"/>
    <sheet name="12628_Biphasic" sheetId="16" r:id="rId2"/>
    <sheet name="12628" sheetId="7" r:id="rId3"/>
    <sheet name="12662_Biphasic" sheetId="12" r:id="rId4"/>
    <sheet name="12662" sheetId="6" r:id="rId5"/>
    <sheet name="13126_Biphasic" sheetId="20" r:id="rId6"/>
    <sheet name="13126" sheetId="9" r:id="rId7"/>
    <sheet name="13136_Biphasic" sheetId="24" r:id="rId8"/>
    <sheet name="13136" sheetId="8" r:id="rId9"/>
  </sheets>
  <definedNames>
    <definedName name="solver_adj" localSheetId="1" hidden="1">'12628_Biphasic'!$G$2:$G$5</definedName>
    <definedName name="solver_adj" localSheetId="3" hidden="1">'12662_Biphasic'!$G$2:$G$5</definedName>
    <definedName name="solver_adj" localSheetId="5" hidden="1">'13126_Biphasic'!$G$2:$G$5</definedName>
    <definedName name="solver_adj" localSheetId="7" hidden="1">'13136_Biphasic'!$G$2:$G$5</definedName>
    <definedName name="solver_cvg" localSheetId="1" hidden="1">0.0000000001</definedName>
    <definedName name="solver_cvg" localSheetId="3" hidden="1">0.0000000001</definedName>
    <definedName name="solver_cvg" localSheetId="5" hidden="1">0.0000000001</definedName>
    <definedName name="solver_cvg" localSheetId="7" hidden="1">0.0000000001</definedName>
    <definedName name="solver_drv" localSheetId="1" hidden="1">2</definedName>
    <definedName name="solver_drv" localSheetId="3" hidden="1">2</definedName>
    <definedName name="solver_drv" localSheetId="5" hidden="1">2</definedName>
    <definedName name="solver_drv" localSheetId="7" hidden="1">2</definedName>
    <definedName name="solver_est" localSheetId="1" hidden="1">2</definedName>
    <definedName name="solver_est" localSheetId="3" hidden="1">2</definedName>
    <definedName name="solver_est" localSheetId="5" hidden="1">2</definedName>
    <definedName name="solver_est" localSheetId="7" hidden="1">2</definedName>
    <definedName name="solver_itr" localSheetId="1" hidden="1">10000</definedName>
    <definedName name="solver_itr" localSheetId="3" hidden="1">10000</definedName>
    <definedName name="solver_itr" localSheetId="5" hidden="1">10000</definedName>
    <definedName name="solver_itr" localSheetId="7" hidden="1">10000</definedName>
    <definedName name="solver_lhs1" localSheetId="1" hidden="1">'12628_Biphasic'!$G$4</definedName>
    <definedName name="solver_lhs1" localSheetId="3" hidden="1">'12662_Biphasic'!$G$4</definedName>
    <definedName name="solver_lhs1" localSheetId="5" hidden="1">'13126_Biphasic'!$G$4</definedName>
    <definedName name="solver_lhs1" localSheetId="7" hidden="1">'13136_Biphasic'!$G$4</definedName>
    <definedName name="solver_lhs2" localSheetId="1" hidden="1">'12628_Biphasic'!$G$3</definedName>
    <definedName name="solver_lhs2" localSheetId="3" hidden="1">'12662_Biphasic'!$G$3</definedName>
    <definedName name="solver_lhs2" localSheetId="5" hidden="1">'13126_Biphasic'!$G$3</definedName>
    <definedName name="solver_lhs2" localSheetId="7" hidden="1">'13136_Biphasic'!$G$3</definedName>
    <definedName name="solver_lhs3" localSheetId="1" hidden="1">'12628_Biphasic'!$G$3</definedName>
    <definedName name="solver_lhs3" localSheetId="3" hidden="1">'12662_Biphasic'!$G$3</definedName>
    <definedName name="solver_lhs3" localSheetId="5" hidden="1">'13126_Biphasic'!$G$3</definedName>
    <definedName name="solver_lhs3" localSheetId="7" hidden="1">'13136_Biphasic'!$G$3</definedName>
    <definedName name="solver_lhs4" localSheetId="1" hidden="1">'12628_Biphasic'!$G$3</definedName>
    <definedName name="solver_lhs4" localSheetId="3" hidden="1">'12662_Biphasic'!$G$3</definedName>
    <definedName name="solver_lhs4" localSheetId="5" hidden="1">'13126_Biphasic'!$G$3</definedName>
    <definedName name="solver_lhs4" localSheetId="7" hidden="1">'13136_Biphasic'!$G$3</definedName>
    <definedName name="solver_lhs5" localSheetId="1" hidden="1">'12628_Biphasic'!$G$4</definedName>
    <definedName name="solver_lhs5" localSheetId="3" hidden="1">'12662_Biphasic'!$G$4</definedName>
    <definedName name="solver_lhs5" localSheetId="5" hidden="1">'13126_Biphasic'!$G$4</definedName>
    <definedName name="solver_lhs5" localSheetId="7" hidden="1">'13136_Biphasic'!$G$4</definedName>
    <definedName name="solver_lin" localSheetId="1" hidden="1">2</definedName>
    <definedName name="solver_lin" localSheetId="3" hidden="1">2</definedName>
    <definedName name="solver_lin" localSheetId="5" hidden="1">2</definedName>
    <definedName name="solver_lin" localSheetId="7" hidden="1">2</definedName>
    <definedName name="solver_neg" localSheetId="1" hidden="1">2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um" localSheetId="1" hidden="1">0</definedName>
    <definedName name="solver_num" localSheetId="3" hidden="1">0</definedName>
    <definedName name="solver_num" localSheetId="5" hidden="1">0</definedName>
    <definedName name="solver_num" localSheetId="7" hidden="1">0</definedName>
    <definedName name="solver_nwt" localSheetId="1" hidden="1">2</definedName>
    <definedName name="solver_nwt" localSheetId="3" hidden="1">2</definedName>
    <definedName name="solver_nwt" localSheetId="5" hidden="1">2</definedName>
    <definedName name="solver_nwt" localSheetId="7" hidden="1">2</definedName>
    <definedName name="solver_opt" localSheetId="1" hidden="1">'12628_Biphasic'!$D$22</definedName>
    <definedName name="solver_opt" localSheetId="3" hidden="1">'12662_Biphasic'!$D$21</definedName>
    <definedName name="solver_opt" localSheetId="5" hidden="1">'13126_Biphasic'!$D$21</definedName>
    <definedName name="solver_opt" localSheetId="7" hidden="1">'13136_Biphasic'!$D$21</definedName>
    <definedName name="solver_pre" localSheetId="1" hidden="1">0.000000000001</definedName>
    <definedName name="solver_pre" localSheetId="3" hidden="1">0.000000000001</definedName>
    <definedName name="solver_pre" localSheetId="5" hidden="1">0.000000000001</definedName>
    <definedName name="solver_pre" localSheetId="7" hidden="1">0.000000000001</definedName>
    <definedName name="solver_rel1" localSheetId="1" hidden="1">3</definedName>
    <definedName name="solver_rel1" localSheetId="3" hidden="1">3</definedName>
    <definedName name="solver_rel1" localSheetId="5" hidden="1">3</definedName>
    <definedName name="solver_rel1" localSheetId="7" hidden="1">3</definedName>
    <definedName name="solver_rel2" localSheetId="1" hidden="1">3</definedName>
    <definedName name="solver_rel2" localSheetId="3" hidden="1">3</definedName>
    <definedName name="solver_rel2" localSheetId="5" hidden="1">3</definedName>
    <definedName name="solver_rel2" localSheetId="7" hidden="1">3</definedName>
    <definedName name="solver_rel3" localSheetId="1" hidden="1">3</definedName>
    <definedName name="solver_rel3" localSheetId="3" hidden="1">3</definedName>
    <definedName name="solver_rel3" localSheetId="5" hidden="1">3</definedName>
    <definedName name="solver_rel3" localSheetId="7" hidden="1">3</definedName>
    <definedName name="solver_rel4" localSheetId="1" hidden="1">3</definedName>
    <definedName name="solver_rel4" localSheetId="3" hidden="1">3</definedName>
    <definedName name="solver_rel4" localSheetId="5" hidden="1">3</definedName>
    <definedName name="solver_rel4" localSheetId="7" hidden="1">3</definedName>
    <definedName name="solver_rel5" localSheetId="1" hidden="1">3</definedName>
    <definedName name="solver_rel5" localSheetId="3" hidden="1">3</definedName>
    <definedName name="solver_rel5" localSheetId="5" hidden="1">3</definedName>
    <definedName name="solver_rel5" localSheetId="7" hidden="1">3</definedName>
    <definedName name="solver_rhs1" localSheetId="1" hidden="1">'12628_Biphasic'!$J$1</definedName>
    <definedName name="solver_rhs1" localSheetId="3" hidden="1">'12662_Biphasic'!$J$1</definedName>
    <definedName name="solver_rhs1" localSheetId="5" hidden="1">'13126_Biphasic'!$J$1</definedName>
    <definedName name="solver_rhs1" localSheetId="7" hidden="1">'13136_Biphasic'!$J$1</definedName>
    <definedName name="solver_rhs2" localSheetId="1" hidden="1">'12628_Biphasic'!$J$1</definedName>
    <definedName name="solver_rhs2" localSheetId="3" hidden="1">'12662_Biphasic'!$J$1</definedName>
    <definedName name="solver_rhs2" localSheetId="5" hidden="1">'13126_Biphasic'!$J$1</definedName>
    <definedName name="solver_rhs2" localSheetId="7" hidden="1">'13136_Biphasic'!$J$1</definedName>
    <definedName name="solver_rhs3" localSheetId="1" hidden="1">'12628_Biphasic'!$G$4</definedName>
    <definedName name="solver_rhs3" localSheetId="3" hidden="1">'12662_Biphasic'!$G$4</definedName>
    <definedName name="solver_rhs3" localSheetId="5" hidden="1">'13126_Biphasic'!$G$4</definedName>
    <definedName name="solver_rhs3" localSheetId="7" hidden="1">'13136_Biphasic'!$G$4</definedName>
    <definedName name="solver_rhs4" localSheetId="1" hidden="1">'12628_Biphasic'!$J$1</definedName>
    <definedName name="solver_rhs4" localSheetId="3" hidden="1">'12662_Biphasic'!$J$1</definedName>
    <definedName name="solver_rhs4" localSheetId="5" hidden="1">'13126_Biphasic'!$J$1</definedName>
    <definedName name="solver_rhs4" localSheetId="7" hidden="1">'13136_Biphasic'!$J$1</definedName>
    <definedName name="solver_rhs5" localSheetId="1" hidden="1">'12628_Biphasic'!$J$1</definedName>
    <definedName name="solver_rhs5" localSheetId="3" hidden="1">'12662_Biphasic'!$J$1</definedName>
    <definedName name="solver_rhs5" localSheetId="5" hidden="1">'13126_Biphasic'!$J$1</definedName>
    <definedName name="solver_rhs5" localSheetId="7" hidden="1">'13136_Biphasic'!$J$1</definedName>
    <definedName name="solver_scl" localSheetId="1" hidden="1">0</definedName>
    <definedName name="solver_scl" localSheetId="3" hidden="1">0</definedName>
    <definedName name="solver_scl" localSheetId="5" hidden="1">0</definedName>
    <definedName name="solver_scl" localSheetId="7" hidden="1">0</definedName>
    <definedName name="solver_sho" localSheetId="1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tim" localSheetId="1" hidden="1">100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ol" localSheetId="1" hidden="1">0.05</definedName>
    <definedName name="solver_tol" localSheetId="3" hidden="1">0.05</definedName>
    <definedName name="solver_tol" localSheetId="5" hidden="1">0.05</definedName>
    <definedName name="solver_tol" localSheetId="7" hidden="1">0.05</definedName>
    <definedName name="solver_typ" localSheetId="1" hidden="1">2</definedName>
    <definedName name="solver_typ" localSheetId="3" hidden="1">2</definedName>
    <definedName name="solver_typ" localSheetId="5" hidden="1">2</definedName>
    <definedName name="solver_typ" localSheetId="7" hidden="1">2</definedName>
    <definedName name="solver_val" localSheetId="1" hidden="1">0</definedName>
    <definedName name="solver_val" localSheetId="3" hidden="1">0</definedName>
    <definedName name="solver_val" localSheetId="5" hidden="1">0</definedName>
    <definedName name="solver_val" localSheetId="7" hidden="1">0</definedName>
  </definedNames>
  <calcPr calcId="152511"/>
</workbook>
</file>

<file path=xl/calcChain.xml><?xml version="1.0" encoding="utf-8"?>
<calcChain xmlns="http://schemas.openxmlformats.org/spreadsheetml/2006/main">
  <c r="M3" i="24" l="1"/>
  <c r="C124" i="24"/>
  <c r="C123" i="24"/>
  <c r="C122" i="24"/>
  <c r="C121" i="24"/>
  <c r="C120" i="24"/>
  <c r="C119" i="24"/>
  <c r="C118" i="24"/>
  <c r="C117" i="24"/>
  <c r="C116" i="24"/>
  <c r="C115" i="24"/>
  <c r="C114" i="24"/>
  <c r="C113" i="24"/>
  <c r="C112" i="24"/>
  <c r="C111" i="24"/>
  <c r="C110" i="24"/>
  <c r="C109" i="24"/>
  <c r="C108" i="24"/>
  <c r="C107" i="24"/>
  <c r="C106" i="24"/>
  <c r="C105" i="24"/>
  <c r="C104" i="24"/>
  <c r="C103" i="24"/>
  <c r="C102" i="24"/>
  <c r="C101" i="24"/>
  <c r="C100" i="24"/>
  <c r="C99" i="24"/>
  <c r="C98" i="24"/>
  <c r="C97" i="24"/>
  <c r="C96" i="24"/>
  <c r="C95" i="24"/>
  <c r="C94" i="24"/>
  <c r="C93" i="24"/>
  <c r="C92" i="24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0" i="24"/>
  <c r="D20" i="24" s="1"/>
  <c r="C19" i="24"/>
  <c r="D19" i="24" s="1"/>
  <c r="C18" i="24"/>
  <c r="D18" i="24" s="1"/>
  <c r="C17" i="24"/>
  <c r="D17" i="24" s="1"/>
  <c r="C16" i="24"/>
  <c r="D16" i="24" s="1"/>
  <c r="C15" i="24"/>
  <c r="D15" i="24" s="1"/>
  <c r="C14" i="24"/>
  <c r="D14" i="24" s="1"/>
  <c r="C13" i="24"/>
  <c r="D13" i="24" s="1"/>
  <c r="C12" i="24"/>
  <c r="D12" i="24" s="1"/>
  <c r="C11" i="24"/>
  <c r="D11" i="24" s="1"/>
  <c r="C10" i="24"/>
  <c r="D10" i="24" s="1"/>
  <c r="C9" i="24"/>
  <c r="D9" i="24" s="1"/>
  <c r="C8" i="24"/>
  <c r="D8" i="24" s="1"/>
  <c r="C7" i="24"/>
  <c r="D7" i="24" s="1"/>
  <c r="C6" i="24"/>
  <c r="D6" i="24" s="1"/>
  <c r="C5" i="24"/>
  <c r="D5" i="24" s="1"/>
  <c r="C4" i="24"/>
  <c r="D4" i="24" s="1"/>
  <c r="C3" i="24"/>
  <c r="D3" i="24" s="1"/>
  <c r="C2" i="24"/>
  <c r="D2" i="24" s="1"/>
  <c r="M3" i="20"/>
  <c r="C124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1" i="20"/>
  <c r="C110" i="20"/>
  <c r="C109" i="20"/>
  <c r="C108" i="20"/>
  <c r="C107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3" i="20"/>
  <c r="C92" i="20"/>
  <c r="C91" i="20"/>
  <c r="C90" i="20"/>
  <c r="C89" i="20"/>
  <c r="C88" i="20"/>
  <c r="C87" i="20"/>
  <c r="C86" i="20"/>
  <c r="C85" i="20"/>
  <c r="C84" i="20"/>
  <c r="C83" i="20"/>
  <c r="C82" i="20"/>
  <c r="C81" i="20"/>
  <c r="C80" i="20"/>
  <c r="C79" i="20"/>
  <c r="C78" i="20"/>
  <c r="C77" i="20"/>
  <c r="C76" i="20"/>
  <c r="C75" i="20"/>
  <c r="C74" i="20"/>
  <c r="C73" i="20"/>
  <c r="C72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0" i="20"/>
  <c r="D20" i="20" s="1"/>
  <c r="C19" i="20"/>
  <c r="D19" i="20" s="1"/>
  <c r="C18" i="20"/>
  <c r="D18" i="20" s="1"/>
  <c r="C17" i="20"/>
  <c r="D17" i="20" s="1"/>
  <c r="C16" i="20"/>
  <c r="D16" i="20" s="1"/>
  <c r="C15" i="20"/>
  <c r="D15" i="20" s="1"/>
  <c r="C14" i="20"/>
  <c r="D14" i="20" s="1"/>
  <c r="C13" i="20"/>
  <c r="D13" i="20" s="1"/>
  <c r="C12" i="20"/>
  <c r="D12" i="20" s="1"/>
  <c r="C11" i="20"/>
  <c r="D11" i="20" s="1"/>
  <c r="C10" i="20"/>
  <c r="D10" i="20" s="1"/>
  <c r="C9" i="20"/>
  <c r="D9" i="20" s="1"/>
  <c r="C8" i="20"/>
  <c r="D8" i="20" s="1"/>
  <c r="C7" i="20"/>
  <c r="D7" i="20" s="1"/>
  <c r="C6" i="20"/>
  <c r="D6" i="20" s="1"/>
  <c r="C5" i="20"/>
  <c r="D5" i="20" s="1"/>
  <c r="C4" i="20"/>
  <c r="D4" i="20" s="1"/>
  <c r="C3" i="20"/>
  <c r="D3" i="20" s="1"/>
  <c r="C2" i="20"/>
  <c r="D2" i="20" s="1"/>
  <c r="M3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1" i="16"/>
  <c r="D21" i="16" s="1"/>
  <c r="C20" i="16"/>
  <c r="D20" i="16" s="1"/>
  <c r="C19" i="16"/>
  <c r="D19" i="16" s="1"/>
  <c r="C18" i="16"/>
  <c r="D18" i="16" s="1"/>
  <c r="C17" i="16"/>
  <c r="D17" i="16" s="1"/>
  <c r="C16" i="16"/>
  <c r="D16" i="16" s="1"/>
  <c r="C15" i="16"/>
  <c r="D15" i="16" s="1"/>
  <c r="C14" i="16"/>
  <c r="D14" i="16" s="1"/>
  <c r="C13" i="16"/>
  <c r="D13" i="16" s="1"/>
  <c r="C12" i="16"/>
  <c r="D12" i="16" s="1"/>
  <c r="C11" i="16"/>
  <c r="D11" i="16" s="1"/>
  <c r="C10" i="16"/>
  <c r="D10" i="16" s="1"/>
  <c r="C9" i="16"/>
  <c r="D9" i="16" s="1"/>
  <c r="C8" i="16"/>
  <c r="D8" i="16" s="1"/>
  <c r="C7" i="16"/>
  <c r="D7" i="16" s="1"/>
  <c r="C6" i="16"/>
  <c r="D6" i="16" s="1"/>
  <c r="C5" i="16"/>
  <c r="D5" i="16" s="1"/>
  <c r="C4" i="16"/>
  <c r="D4" i="16" s="1"/>
  <c r="C3" i="16"/>
  <c r="D3" i="16" s="1"/>
  <c r="C2" i="16"/>
  <c r="D2" i="16" s="1"/>
  <c r="M3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0" i="12"/>
  <c r="D20" i="12" s="1"/>
  <c r="C19" i="12"/>
  <c r="D19" i="12" s="1"/>
  <c r="C18" i="12"/>
  <c r="D18" i="12" s="1"/>
  <c r="C17" i="12"/>
  <c r="D17" i="12" s="1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D6" i="12" s="1"/>
  <c r="C5" i="12"/>
  <c r="D5" i="12" s="1"/>
  <c r="C4" i="12"/>
  <c r="D4" i="12" s="1"/>
  <c r="C3" i="12"/>
  <c r="D3" i="12" s="1"/>
  <c r="C2" i="12"/>
  <c r="D2" i="12" s="1"/>
  <c r="B15" i="8"/>
  <c r="B8" i="8"/>
  <c r="B14" i="8"/>
  <c r="B7" i="8"/>
  <c r="B20" i="8"/>
  <c r="B13" i="8"/>
  <c r="B6" i="8"/>
  <c r="B19" i="8"/>
  <c r="B12" i="8"/>
  <c r="B5" i="8"/>
  <c r="B18" i="8"/>
  <c r="B11" i="8"/>
  <c r="B4" i="8"/>
  <c r="B17" i="8"/>
  <c r="B10" i="8"/>
  <c r="B3" i="8"/>
  <c r="B16" i="8"/>
  <c r="B9" i="8"/>
  <c r="B2" i="8"/>
  <c r="B20" i="9"/>
  <c r="B14" i="9"/>
  <c r="B8" i="9"/>
  <c r="B19" i="9"/>
  <c r="B7" i="9"/>
  <c r="B18" i="9"/>
  <c r="B12" i="9"/>
  <c r="B6" i="9"/>
  <c r="B11" i="9"/>
  <c r="B5" i="9"/>
  <c r="B17" i="9"/>
  <c r="B4" i="9"/>
  <c r="B16" i="9"/>
  <c r="B10" i="9"/>
  <c r="B3" i="9"/>
  <c r="B15" i="9"/>
  <c r="B9" i="9"/>
  <c r="B2" i="9"/>
  <c r="B21" i="7"/>
  <c r="B14" i="7"/>
  <c r="B7" i="7"/>
  <c r="B20" i="7"/>
  <c r="B13" i="7"/>
  <c r="B6" i="7"/>
  <c r="B19" i="7"/>
  <c r="B12" i="7"/>
  <c r="B5" i="7"/>
  <c r="B18" i="7"/>
  <c r="B11" i="7"/>
  <c r="B4" i="7"/>
  <c r="B17" i="7"/>
  <c r="B10" i="7"/>
  <c r="B16" i="7"/>
  <c r="B9" i="7"/>
  <c r="B3" i="7"/>
  <c r="B15" i="7"/>
  <c r="B8" i="7"/>
  <c r="B2" i="7"/>
  <c r="B8" i="6"/>
  <c r="B20" i="6"/>
  <c r="B14" i="6"/>
  <c r="B7" i="6"/>
  <c r="B19" i="6"/>
  <c r="B13" i="6"/>
  <c r="B6" i="6"/>
  <c r="B18" i="6"/>
  <c r="B12" i="6"/>
  <c r="B5" i="6"/>
  <c r="B17" i="6"/>
  <c r="B11" i="6"/>
  <c r="B4" i="6"/>
  <c r="B16" i="6"/>
  <c r="B10" i="6"/>
  <c r="B3" i="6"/>
  <c r="B15" i="6"/>
  <c r="B9" i="6"/>
  <c r="B2" i="6"/>
  <c r="D21" i="24" l="1"/>
  <c r="D21" i="20"/>
  <c r="D22" i="16"/>
  <c r="D21" i="12"/>
</calcChain>
</file>

<file path=xl/sharedStrings.xml><?xml version="1.0" encoding="utf-8"?>
<sst xmlns="http://schemas.openxmlformats.org/spreadsheetml/2006/main" count="265" uniqueCount="30">
  <si>
    <t>Time</t>
  </si>
  <si>
    <t>CFU</t>
  </si>
  <si>
    <t>Strain</t>
  </si>
  <si>
    <t>Replicate</t>
  </si>
  <si>
    <t>A</t>
  </si>
  <si>
    <t>B</t>
  </si>
  <si>
    <t>C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</si>
  <si>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</si>
  <si>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</si>
  <si>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</si>
  <si>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</si>
  <si>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</si>
  <si>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</si>
  <si>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LOG10(N0)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</si>
  <si>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</si>
  <si>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</si>
  <si>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</si>
  <si>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</si>
  <si>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</si>
  <si>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</si>
  <si>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For identification purposes reformulated as</t>
  </si>
  <si>
    <t>as can be derived from</t>
  </si>
  <si>
    <t>f</t>
  </si>
  <si>
    <t>kmax1</t>
  </si>
  <si>
    <t>kmax2</t>
  </si>
  <si>
    <t>4D reduction is reached at</t>
  </si>
  <si>
    <t>±7.68</t>
  </si>
  <si>
    <t>units of time</t>
  </si>
  <si>
    <t>log10(N)=log10(N0)+log10(f*exp(-kmax1*t)+(1-f)*exp(-kmax2*t))</t>
  </si>
  <si>
    <t>Cerf O. 1977. Tailing of survival curves of bacterial spores.Journal of Applied Bacteriology, 42, 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</si>
</sst>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164" fontId="0" fillId="0" borderId="0" xfId="0" applyNumberFormat="1" applyFont="1"/>
    <xf numFmtId="2" fontId="2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/>
    <xf numFmtId="2" fontId="6" fillId="0" borderId="0" xfId="0" applyNumberFormat="1" applyFont="1" applyAlignment="1">
      <alignment wrapText="1"/>
    </xf>
    <xf numFmtId="2" fontId="6" fillId="0" borderId="0" xfId="0" applyNumberFormat="1" applyFont="1"/>
    <xf numFmtId="2" fontId="7" fillId="0" borderId="0" xfId="0" applyNumberFormat="1" applyFont="1"/>
    <xf numFmtId="0" fontId="7" fillId="0" borderId="0" xfId="0" applyFont="1"/>
    <xf numFmtId="164" fontId="0" fillId="0" borderId="0" xfId="0" applyNumberFormat="1"/>
    <xf numFmtId="164" fontId="7" fillId="0" borderId="0" xfId="0" applyNumberFormat="1" applyFont="1"/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'12628_Biphasic'!$A$2:$A$21</c:f>
              <c:numCache>
                <c:formatCode>0.00</c:formatCode>
                <c:ptCount val="20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  <c:pt idx="19">
                  <c:v>12</c:v>
                </c:pt>
              </c:numCache>
            </c:numRef>
          </c:xVal>
          <c:yVal>
            <c:numRef>
              <c:f>'12628_Biphasic'!$B$2:$B$21</c:f>
              <c:numCache>
                <c:formatCode>0.00</c:formatCode>
                <c:ptCount val="20"/>
                <c:pt idx="0">
                  <c:v>6.4771212547196626</c:v>
                </c:pt>
                <c:pt idx="1">
                  <c:v>2.8633228601204559</c:v>
                </c:pt>
                <c:pt idx="2">
                  <c:v>2</c:v>
                </c:pt>
                <c:pt idx="3">
                  <c:v>2.5882717068423289</c:v>
                </c:pt>
                <c:pt idx="4">
                  <c:v>2.9357591037453119</c:v>
                </c:pt>
                <c:pt idx="5">
                  <c:v>2.0969100130080562</c:v>
                </c:pt>
                <c:pt idx="6">
                  <c:v>6.2304489213782741</c:v>
                </c:pt>
                <c:pt idx="7">
                  <c:v>3.568201724066995</c:v>
                </c:pt>
                <c:pt idx="8">
                  <c:v>1.5740312677277188</c:v>
                </c:pt>
                <c:pt idx="9">
                  <c:v>2.9229848157088827</c:v>
                </c:pt>
                <c:pt idx="10">
                  <c:v>1.5740312677277188</c:v>
                </c:pt>
                <c:pt idx="11">
                  <c:v>1.3979400086720377</c:v>
                </c:pt>
                <c:pt idx="12">
                  <c:v>2.1760912590556813</c:v>
                </c:pt>
                <c:pt idx="13">
                  <c:v>6.2304489213782741</c:v>
                </c:pt>
                <c:pt idx="14">
                  <c:v>3.8260748027008264</c:v>
                </c:pt>
                <c:pt idx="15">
                  <c:v>2.9834007381805381</c:v>
                </c:pt>
                <c:pt idx="16">
                  <c:v>2.6283889300503116</c:v>
                </c:pt>
                <c:pt idx="17">
                  <c:v>2.6532125137753435</c:v>
                </c:pt>
                <c:pt idx="18">
                  <c:v>3.5440680443502757</c:v>
                </c:pt>
                <c:pt idx="19">
                  <c:v>2.6879746200345558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'12628_Biphasic'!$A$25:$A$125</c:f>
              <c:numCache>
                <c:formatCode>0.00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0.68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1.2000000000000002</c:v>
                </c:pt>
                <c:pt idx="11">
                  <c:v>1.3200000000000003</c:v>
                </c:pt>
                <c:pt idx="12">
                  <c:v>1.4400000000000004</c:v>
                </c:pt>
                <c:pt idx="13">
                  <c:v>1.5600000000000005</c:v>
                </c:pt>
                <c:pt idx="14">
                  <c:v>1.6800000000000006</c:v>
                </c:pt>
                <c:pt idx="15">
                  <c:v>1.8000000000000007</c:v>
                </c:pt>
                <c:pt idx="16">
                  <c:v>1.9200000000000008</c:v>
                </c:pt>
                <c:pt idx="17">
                  <c:v>2.0400000000000009</c:v>
                </c:pt>
                <c:pt idx="18">
                  <c:v>2.160000000000001</c:v>
                </c:pt>
                <c:pt idx="19">
                  <c:v>2.2800000000000011</c:v>
                </c:pt>
                <c:pt idx="20">
                  <c:v>2.4000000000000012</c:v>
                </c:pt>
                <c:pt idx="21">
                  <c:v>2.5200000000000014</c:v>
                </c:pt>
                <c:pt idx="22">
                  <c:v>2.6400000000000015</c:v>
                </c:pt>
                <c:pt idx="23">
                  <c:v>2.7600000000000016</c:v>
                </c:pt>
                <c:pt idx="24">
                  <c:v>2.8800000000000017</c:v>
                </c:pt>
                <c:pt idx="25">
                  <c:v>3.0000000000000018</c:v>
                </c:pt>
                <c:pt idx="26">
                  <c:v>3.1200000000000019</c:v>
                </c:pt>
                <c:pt idx="27">
                  <c:v>3.240000000000002</c:v>
                </c:pt>
                <c:pt idx="28">
                  <c:v>3.3600000000000021</c:v>
                </c:pt>
                <c:pt idx="29">
                  <c:v>3.4800000000000022</c:v>
                </c:pt>
                <c:pt idx="30">
                  <c:v>3.6000000000000023</c:v>
                </c:pt>
                <c:pt idx="31">
                  <c:v>3.7200000000000024</c:v>
                </c:pt>
                <c:pt idx="32">
                  <c:v>3.8400000000000025</c:v>
                </c:pt>
                <c:pt idx="33">
                  <c:v>3.9600000000000026</c:v>
                </c:pt>
                <c:pt idx="34">
                  <c:v>4.0800000000000027</c:v>
                </c:pt>
                <c:pt idx="35">
                  <c:v>4.2000000000000028</c:v>
                </c:pt>
                <c:pt idx="36">
                  <c:v>4.3200000000000029</c:v>
                </c:pt>
                <c:pt idx="37">
                  <c:v>4.4400000000000031</c:v>
                </c:pt>
                <c:pt idx="38">
                  <c:v>4.5600000000000032</c:v>
                </c:pt>
                <c:pt idx="39">
                  <c:v>4.6800000000000033</c:v>
                </c:pt>
                <c:pt idx="40">
                  <c:v>4.8000000000000034</c:v>
                </c:pt>
                <c:pt idx="41">
                  <c:v>4.9200000000000035</c:v>
                </c:pt>
                <c:pt idx="42">
                  <c:v>5.0400000000000036</c:v>
                </c:pt>
                <c:pt idx="43">
                  <c:v>5.1600000000000037</c:v>
                </c:pt>
                <c:pt idx="44">
                  <c:v>5.2800000000000038</c:v>
                </c:pt>
                <c:pt idx="45">
                  <c:v>5.4000000000000039</c:v>
                </c:pt>
                <c:pt idx="46">
                  <c:v>5.520000000000004</c:v>
                </c:pt>
                <c:pt idx="47">
                  <c:v>5.6400000000000041</c:v>
                </c:pt>
                <c:pt idx="48">
                  <c:v>5.7600000000000042</c:v>
                </c:pt>
                <c:pt idx="49">
                  <c:v>5.8800000000000043</c:v>
                </c:pt>
                <c:pt idx="50">
                  <c:v>6.0000000000000044</c:v>
                </c:pt>
                <c:pt idx="51">
                  <c:v>6.1200000000000045</c:v>
                </c:pt>
                <c:pt idx="52">
                  <c:v>6.2400000000000047</c:v>
                </c:pt>
                <c:pt idx="53">
                  <c:v>6.3600000000000048</c:v>
                </c:pt>
                <c:pt idx="54">
                  <c:v>6.4800000000000049</c:v>
                </c:pt>
                <c:pt idx="55">
                  <c:v>6.600000000000005</c:v>
                </c:pt>
                <c:pt idx="56">
                  <c:v>6.7200000000000051</c:v>
                </c:pt>
                <c:pt idx="57">
                  <c:v>6.8400000000000052</c:v>
                </c:pt>
                <c:pt idx="58">
                  <c:v>6.9600000000000053</c:v>
                </c:pt>
                <c:pt idx="59">
                  <c:v>7.0800000000000054</c:v>
                </c:pt>
                <c:pt idx="60">
                  <c:v>7.2000000000000055</c:v>
                </c:pt>
                <c:pt idx="61">
                  <c:v>7.3200000000000056</c:v>
                </c:pt>
                <c:pt idx="62">
                  <c:v>7.4400000000000057</c:v>
                </c:pt>
                <c:pt idx="63">
                  <c:v>7.5600000000000058</c:v>
                </c:pt>
                <c:pt idx="64">
                  <c:v>7.6800000000000059</c:v>
                </c:pt>
                <c:pt idx="65">
                  <c:v>7.800000000000006</c:v>
                </c:pt>
                <c:pt idx="66">
                  <c:v>7.9200000000000061</c:v>
                </c:pt>
                <c:pt idx="67">
                  <c:v>8.0400000000000063</c:v>
                </c:pt>
                <c:pt idx="68">
                  <c:v>8.1600000000000055</c:v>
                </c:pt>
                <c:pt idx="69">
                  <c:v>8.2800000000000047</c:v>
                </c:pt>
                <c:pt idx="70">
                  <c:v>8.4000000000000039</c:v>
                </c:pt>
                <c:pt idx="71">
                  <c:v>8.5200000000000031</c:v>
                </c:pt>
                <c:pt idx="72">
                  <c:v>8.6400000000000023</c:v>
                </c:pt>
                <c:pt idx="73">
                  <c:v>8.7600000000000016</c:v>
                </c:pt>
                <c:pt idx="74">
                  <c:v>8.8800000000000008</c:v>
                </c:pt>
                <c:pt idx="75">
                  <c:v>9</c:v>
                </c:pt>
                <c:pt idx="76">
                  <c:v>9.1199999999999992</c:v>
                </c:pt>
                <c:pt idx="77">
                  <c:v>9.2399999999999984</c:v>
                </c:pt>
                <c:pt idx="78">
                  <c:v>9.3599999999999977</c:v>
                </c:pt>
                <c:pt idx="79">
                  <c:v>9.4799999999999969</c:v>
                </c:pt>
                <c:pt idx="80">
                  <c:v>9.5999999999999961</c:v>
                </c:pt>
                <c:pt idx="81">
                  <c:v>9.7199999999999953</c:v>
                </c:pt>
                <c:pt idx="82">
                  <c:v>9.8399999999999945</c:v>
                </c:pt>
                <c:pt idx="83">
                  <c:v>9.9599999999999937</c:v>
                </c:pt>
                <c:pt idx="84">
                  <c:v>10.079999999999993</c:v>
                </c:pt>
                <c:pt idx="85">
                  <c:v>10.199999999999992</c:v>
                </c:pt>
                <c:pt idx="86">
                  <c:v>10.319999999999991</c:v>
                </c:pt>
                <c:pt idx="87">
                  <c:v>10.439999999999991</c:v>
                </c:pt>
                <c:pt idx="88">
                  <c:v>10.55999999999999</c:v>
                </c:pt>
                <c:pt idx="89">
                  <c:v>10.679999999999989</c:v>
                </c:pt>
                <c:pt idx="90">
                  <c:v>10.799999999999988</c:v>
                </c:pt>
                <c:pt idx="91">
                  <c:v>10.919999999999987</c:v>
                </c:pt>
                <c:pt idx="92">
                  <c:v>11.039999999999987</c:v>
                </c:pt>
                <c:pt idx="93">
                  <c:v>11.159999999999986</c:v>
                </c:pt>
                <c:pt idx="94">
                  <c:v>11.279999999999985</c:v>
                </c:pt>
                <c:pt idx="95">
                  <c:v>11.399999999999984</c:v>
                </c:pt>
                <c:pt idx="96">
                  <c:v>11.519999999999984</c:v>
                </c:pt>
                <c:pt idx="97">
                  <c:v>11.639999999999983</c:v>
                </c:pt>
                <c:pt idx="98">
                  <c:v>11.759999999999982</c:v>
                </c:pt>
                <c:pt idx="99">
                  <c:v>11.879999999999981</c:v>
                </c:pt>
                <c:pt idx="100">
                  <c:v>11.99999999999998</c:v>
                </c:pt>
              </c:numCache>
            </c:numRef>
          </c:xVal>
          <c:yVal>
            <c:numRef>
              <c:f>'12628_Biphasic'!$C$25:$C$125</c:f>
              <c:numCache>
                <c:formatCode>0.00</c:formatCode>
                <c:ptCount val="101"/>
                <c:pt idx="0">
                  <c:v>6.3135187287836807</c:v>
                </c:pt>
                <c:pt idx="1">
                  <c:v>6.1370548103624376</c:v>
                </c:pt>
                <c:pt idx="2">
                  <c:v>5.9606045609143585</c:v>
                </c:pt>
                <c:pt idx="3">
                  <c:v>5.7841748297852833</c:v>
                </c:pt>
                <c:pt idx="4">
                  <c:v>5.607775895408027</c:v>
                </c:pt>
                <c:pt idx="5">
                  <c:v>5.4314231782577282</c:v>
                </c:pt>
                <c:pt idx="6">
                  <c:v>5.3138913750192174</c:v>
                </c:pt>
                <c:pt idx="7">
                  <c:v>5.0789604387484619</c:v>
                </c:pt>
                <c:pt idx="8">
                  <c:v>4.9029369943955121</c:v>
                </c:pt>
                <c:pt idx="9">
                  <c:v>4.7271471233730917</c:v>
                </c:pt>
                <c:pt idx="10">
                  <c:v>4.5517067577066985</c:v>
                </c:pt>
                <c:pt idx="11">
                  <c:v>4.3767884960945889</c:v>
                </c:pt>
                <c:pt idx="12">
                  <c:v>4.2026482252194839</c:v>
                </c:pt>
                <c:pt idx="13">
                  <c:v>4.0296629363417313</c:v>
                </c:pt>
                <c:pt idx="14">
                  <c:v>3.8583828632222805</c:v>
                </c:pt>
                <c:pt idx="15">
                  <c:v>3.6895999824114756</c:v>
                </c:pt>
                <c:pt idx="16">
                  <c:v>3.524430930527219</c:v>
                </c:pt>
                <c:pt idx="17">
                  <c:v>3.3644029025790951</c:v>
                </c:pt>
                <c:pt idx="18">
                  <c:v>3.2115134796085711</c:v>
                </c:pt>
                <c:pt idx="19">
                  <c:v>3.0682108416999245</c:v>
                </c:pt>
                <c:pt idx="20">
                  <c:v>2.9372227235522312</c:v>
                </c:pt>
                <c:pt idx="21">
                  <c:v>2.8211824636954153</c:v>
                </c:pt>
                <c:pt idx="22">
                  <c:v>2.7220918748062024</c:v>
                </c:pt>
                <c:pt idx="23">
                  <c:v>2.6408014168560241</c:v>
                </c:pt>
                <c:pt idx="24">
                  <c:v>2.5767609877789117</c:v>
                </c:pt>
                <c:pt idx="25">
                  <c:v>2.5281830292801284</c:v>
                </c:pt>
                <c:pt idx="26">
                  <c:v>2.4925238767134497</c:v>
                </c:pt>
                <c:pt idx="27">
                  <c:v>2.4670372480039315</c:v>
                </c:pt>
                <c:pt idx="28">
                  <c:v>2.449192154303756</c:v>
                </c:pt>
                <c:pt idx="29">
                  <c:v>2.4368860880818328</c:v>
                </c:pt>
                <c:pt idx="30">
                  <c:v>2.4284917582988435</c:v>
                </c:pt>
                <c:pt idx="31">
                  <c:v>2.4228092915859691</c:v>
                </c:pt>
                <c:pt idx="32">
                  <c:v>2.4189827900653738</c:v>
                </c:pt>
                <c:pt idx="33">
                  <c:v>2.4164153017839705</c:v>
                </c:pt>
                <c:pt idx="34">
                  <c:v>2.4146967578158023</c:v>
                </c:pt>
                <c:pt idx="35">
                  <c:v>2.4135483315881152</c:v>
                </c:pt>
                <c:pt idx="36">
                  <c:v>2.4127817303810066</c:v>
                </c:pt>
                <c:pt idx="37">
                  <c:v>2.4122703814908477</c:v>
                </c:pt>
                <c:pt idx="38">
                  <c:v>2.4119294616487994</c:v>
                </c:pt>
                <c:pt idx="39">
                  <c:v>2.4117022423753154</c:v>
                </c:pt>
                <c:pt idx="40">
                  <c:v>2.4115508363024816</c:v>
                </c:pt>
                <c:pt idx="41">
                  <c:v>2.4114499625333208</c:v>
                </c:pt>
                <c:pt idx="42">
                  <c:v>2.4113827622508257</c:v>
                </c:pt>
                <c:pt idx="43">
                  <c:v>2.4113379975285896</c:v>
                </c:pt>
                <c:pt idx="44">
                  <c:v>2.4113081792891213</c:v>
                </c:pt>
                <c:pt idx="45">
                  <c:v>2.411288317624201</c:v>
                </c:pt>
                <c:pt idx="46">
                  <c:v>2.411275088197971</c:v>
                </c:pt>
                <c:pt idx="47">
                  <c:v>2.4112662764748576</c:v>
                </c:pt>
                <c:pt idx="48">
                  <c:v>2.4112604073007207</c:v>
                </c:pt>
                <c:pt idx="49">
                  <c:v>2.4112564980754563</c:v>
                </c:pt>
                <c:pt idx="50">
                  <c:v>2.4112538943045743</c:v>
                </c:pt>
                <c:pt idx="51">
                  <c:v>2.4112521600464105</c:v>
                </c:pt>
                <c:pt idx="52">
                  <c:v>2.4112510049346523</c:v>
                </c:pt>
                <c:pt idx="53">
                  <c:v>2.4112502355672532</c:v>
                </c:pt>
                <c:pt idx="54">
                  <c:v>2.4112497231270047</c:v>
                </c:pt>
                <c:pt idx="55">
                  <c:v>2.4112493818142857</c:v>
                </c:pt>
                <c:pt idx="56">
                  <c:v>2.411249154481764</c:v>
                </c:pt>
                <c:pt idx="57">
                  <c:v>2.4112490030661817</c:v>
                </c:pt>
                <c:pt idx="58">
                  <c:v>2.4112489022153438</c:v>
                </c:pt>
                <c:pt idx="59">
                  <c:v>2.4112488350433243</c:v>
                </c:pt>
                <c:pt idx="60">
                  <c:v>2.4112487903031909</c:v>
                </c:pt>
                <c:pt idx="61">
                  <c:v>2.4112487605038866</c:v>
                </c:pt>
                <c:pt idx="62">
                  <c:v>2.4112487406559682</c:v>
                </c:pt>
                <c:pt idx="63">
                  <c:v>2.4112487274362016</c:v>
                </c:pt>
                <c:pt idx="64">
                  <c:v>2.4112487186311355</c:v>
                </c:pt>
                <c:pt idx="65">
                  <c:v>2.4112487127664943</c:v>
                </c:pt>
                <c:pt idx="66">
                  <c:v>2.4112487088603327</c:v>
                </c:pt>
                <c:pt idx="67">
                  <c:v>2.4112487062586214</c:v>
                </c:pt>
                <c:pt idx="68">
                  <c:v>2.411248704525744</c:v>
                </c:pt>
                <c:pt idx="69">
                  <c:v>2.4112487033715557</c:v>
                </c:pt>
                <c:pt idx="70">
                  <c:v>2.4112487026028049</c:v>
                </c:pt>
                <c:pt idx="71">
                  <c:v>2.4112487020907762</c:v>
                </c:pt>
                <c:pt idx="72">
                  <c:v>2.4112487017497379</c:v>
                </c:pt>
                <c:pt idx="73">
                  <c:v>2.4112487015225881</c:v>
                </c:pt>
                <c:pt idx="74">
                  <c:v>2.4112487013712944</c:v>
                </c:pt>
                <c:pt idx="75">
                  <c:v>2.4112487012705248</c:v>
                </c:pt>
                <c:pt idx="76">
                  <c:v>2.411248701203407</c:v>
                </c:pt>
                <c:pt idx="77">
                  <c:v>2.4112487011587032</c:v>
                </c:pt>
                <c:pt idx="78">
                  <c:v>2.4112487011289279</c:v>
                </c:pt>
                <c:pt idx="79">
                  <c:v>2.4112487011090957</c:v>
                </c:pt>
                <c:pt idx="80">
                  <c:v>2.4112487010958867</c:v>
                </c:pt>
                <c:pt idx="81">
                  <c:v>2.4112487010870889</c:v>
                </c:pt>
                <c:pt idx="82">
                  <c:v>2.4112487010812287</c:v>
                </c:pt>
                <c:pt idx="83">
                  <c:v>2.4112487010773256</c:v>
                </c:pt>
                <c:pt idx="84">
                  <c:v>2.4112487010747259</c:v>
                </c:pt>
                <c:pt idx="85">
                  <c:v>2.4112487010729948</c:v>
                </c:pt>
                <c:pt idx="86">
                  <c:v>2.4112487010718415</c:v>
                </c:pt>
                <c:pt idx="87">
                  <c:v>2.4112487010710733</c:v>
                </c:pt>
                <c:pt idx="88">
                  <c:v>2.4112487010705617</c:v>
                </c:pt>
                <c:pt idx="89">
                  <c:v>2.411248701070221</c:v>
                </c:pt>
                <c:pt idx="90">
                  <c:v>2.4112487010699941</c:v>
                </c:pt>
                <c:pt idx="91">
                  <c:v>2.4112487010698427</c:v>
                </c:pt>
                <c:pt idx="92">
                  <c:v>2.4112487010697423</c:v>
                </c:pt>
                <c:pt idx="93">
                  <c:v>2.4112487010696748</c:v>
                </c:pt>
                <c:pt idx="94">
                  <c:v>2.4112487010696304</c:v>
                </c:pt>
                <c:pt idx="95">
                  <c:v>2.4112487010696007</c:v>
                </c:pt>
                <c:pt idx="96">
                  <c:v>2.4112487010695807</c:v>
                </c:pt>
                <c:pt idx="97">
                  <c:v>2.4112487010695673</c:v>
                </c:pt>
                <c:pt idx="98">
                  <c:v>2.4112487010695589</c:v>
                </c:pt>
                <c:pt idx="99">
                  <c:v>2.4112487010695527</c:v>
                </c:pt>
                <c:pt idx="100">
                  <c:v>2.4112487010695491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5440"/>
        <c:axId val="226955832"/>
      </c:scatterChart>
      <c:valAx>
        <c:axId val="2269554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6955832"/>
        <c:crosses val="autoZero"/>
        <c:crossBetween val="midCat"/>
      </c:valAx>
      <c:valAx>
        <c:axId val="226955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955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'12662_Biphasic'!$A$2:$A$20</c:f>
              <c:numCache>
                <c:formatCode>0.00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10</c:v>
                </c:pt>
              </c:numCache>
            </c:numRef>
          </c:xVal>
          <c:yVal>
            <c:numRef>
              <c:f>'12662_Biphasic'!$B$2:$B$20</c:f>
              <c:numCache>
                <c:formatCode>0.00</c:formatCode>
                <c:ptCount val="19"/>
                <c:pt idx="0">
                  <c:v>6.6334684555795862</c:v>
                </c:pt>
                <c:pt idx="1">
                  <c:v>2.4771212547196626</c:v>
                </c:pt>
                <c:pt idx="2">
                  <c:v>2.7501225267834002</c:v>
                </c:pt>
                <c:pt idx="3">
                  <c:v>3.8677620246502005</c:v>
                </c:pt>
                <c:pt idx="4">
                  <c:v>1.7958800173440752</c:v>
                </c:pt>
                <c:pt idx="5">
                  <c:v>1.6989700043360187</c:v>
                </c:pt>
                <c:pt idx="6">
                  <c:v>2.2108533653148932</c:v>
                </c:pt>
                <c:pt idx="7">
                  <c:v>6.6334684555795862</c:v>
                </c:pt>
                <c:pt idx="8">
                  <c:v>3.2787536009528289</c:v>
                </c:pt>
                <c:pt idx="9">
                  <c:v>1.7958800173440752</c:v>
                </c:pt>
                <c:pt idx="10">
                  <c:v>2.1760912590556813</c:v>
                </c:pt>
                <c:pt idx="11">
                  <c:v>2.5440680443502757</c:v>
                </c:pt>
                <c:pt idx="12">
                  <c:v>1.8750612633917001</c:v>
                </c:pt>
                <c:pt idx="13">
                  <c:v>6.1038037209559572</c:v>
                </c:pt>
                <c:pt idx="14">
                  <c:v>3.1958996524092336</c:v>
                </c:pt>
                <c:pt idx="15">
                  <c:v>2.9777236052888476</c:v>
                </c:pt>
                <c:pt idx="16">
                  <c:v>2.6879746200345558</c:v>
                </c:pt>
                <c:pt idx="17">
                  <c:v>2.8893017025063101</c:v>
                </c:pt>
                <c:pt idx="18">
                  <c:v>2.9229848157088827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'12662_Biphasic'!$A$24:$A$124</c:f>
              <c:numCache>
                <c:formatCode>0.00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0.49</c:v>
                </c:pt>
                <c:pt idx="5">
                  <c:v>0.6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1.2000000000000002</c:v>
                </c:pt>
                <c:pt idx="11">
                  <c:v>1.3200000000000003</c:v>
                </c:pt>
                <c:pt idx="12">
                  <c:v>1.4400000000000004</c:v>
                </c:pt>
                <c:pt idx="13">
                  <c:v>1.5600000000000005</c:v>
                </c:pt>
                <c:pt idx="14">
                  <c:v>1.6800000000000006</c:v>
                </c:pt>
                <c:pt idx="15">
                  <c:v>1.8000000000000007</c:v>
                </c:pt>
                <c:pt idx="16">
                  <c:v>1.9200000000000008</c:v>
                </c:pt>
                <c:pt idx="17">
                  <c:v>2.0400000000000009</c:v>
                </c:pt>
                <c:pt idx="18">
                  <c:v>2.160000000000001</c:v>
                </c:pt>
                <c:pt idx="19">
                  <c:v>2.2800000000000011</c:v>
                </c:pt>
                <c:pt idx="20">
                  <c:v>2.4000000000000012</c:v>
                </c:pt>
                <c:pt idx="21">
                  <c:v>2.5200000000000014</c:v>
                </c:pt>
                <c:pt idx="22">
                  <c:v>2.6400000000000015</c:v>
                </c:pt>
                <c:pt idx="23">
                  <c:v>2.7600000000000016</c:v>
                </c:pt>
                <c:pt idx="24">
                  <c:v>2.8800000000000017</c:v>
                </c:pt>
                <c:pt idx="25">
                  <c:v>3.0000000000000018</c:v>
                </c:pt>
                <c:pt idx="26">
                  <c:v>3.1200000000000019</c:v>
                </c:pt>
                <c:pt idx="27">
                  <c:v>3.240000000000002</c:v>
                </c:pt>
                <c:pt idx="28">
                  <c:v>3.3600000000000021</c:v>
                </c:pt>
                <c:pt idx="29">
                  <c:v>3.4800000000000022</c:v>
                </c:pt>
                <c:pt idx="30">
                  <c:v>3.6000000000000023</c:v>
                </c:pt>
                <c:pt idx="31">
                  <c:v>3.7200000000000024</c:v>
                </c:pt>
                <c:pt idx="32">
                  <c:v>3.8400000000000025</c:v>
                </c:pt>
                <c:pt idx="33">
                  <c:v>3.9600000000000026</c:v>
                </c:pt>
                <c:pt idx="34">
                  <c:v>4.0800000000000027</c:v>
                </c:pt>
                <c:pt idx="35">
                  <c:v>4.2000000000000028</c:v>
                </c:pt>
                <c:pt idx="36">
                  <c:v>4.3200000000000029</c:v>
                </c:pt>
                <c:pt idx="37">
                  <c:v>4.4400000000000031</c:v>
                </c:pt>
                <c:pt idx="38">
                  <c:v>4.5600000000000032</c:v>
                </c:pt>
                <c:pt idx="39">
                  <c:v>4.6800000000000033</c:v>
                </c:pt>
                <c:pt idx="40">
                  <c:v>4.8000000000000034</c:v>
                </c:pt>
                <c:pt idx="41">
                  <c:v>4.9200000000000035</c:v>
                </c:pt>
                <c:pt idx="42">
                  <c:v>5.0400000000000036</c:v>
                </c:pt>
                <c:pt idx="43">
                  <c:v>5.1600000000000037</c:v>
                </c:pt>
                <c:pt idx="44">
                  <c:v>5.2800000000000038</c:v>
                </c:pt>
                <c:pt idx="45">
                  <c:v>5.4000000000000039</c:v>
                </c:pt>
                <c:pt idx="46">
                  <c:v>5.520000000000004</c:v>
                </c:pt>
                <c:pt idx="47">
                  <c:v>5.6400000000000041</c:v>
                </c:pt>
                <c:pt idx="48">
                  <c:v>5.7600000000000042</c:v>
                </c:pt>
                <c:pt idx="49">
                  <c:v>5.8800000000000043</c:v>
                </c:pt>
                <c:pt idx="50">
                  <c:v>6.0000000000000044</c:v>
                </c:pt>
                <c:pt idx="51">
                  <c:v>6.1200000000000045</c:v>
                </c:pt>
                <c:pt idx="52">
                  <c:v>6.2400000000000047</c:v>
                </c:pt>
                <c:pt idx="53">
                  <c:v>6.3600000000000048</c:v>
                </c:pt>
                <c:pt idx="54">
                  <c:v>6.4800000000000049</c:v>
                </c:pt>
                <c:pt idx="55">
                  <c:v>6.600000000000005</c:v>
                </c:pt>
                <c:pt idx="56">
                  <c:v>6.7200000000000051</c:v>
                </c:pt>
                <c:pt idx="57">
                  <c:v>6.8400000000000052</c:v>
                </c:pt>
                <c:pt idx="58">
                  <c:v>6.9600000000000053</c:v>
                </c:pt>
                <c:pt idx="59">
                  <c:v>7.0800000000000054</c:v>
                </c:pt>
                <c:pt idx="60">
                  <c:v>7.2000000000000055</c:v>
                </c:pt>
                <c:pt idx="61">
                  <c:v>7.3200000000000056</c:v>
                </c:pt>
                <c:pt idx="62">
                  <c:v>7.4400000000000057</c:v>
                </c:pt>
                <c:pt idx="63">
                  <c:v>7.5600000000000058</c:v>
                </c:pt>
                <c:pt idx="64">
                  <c:v>7.6800000000000059</c:v>
                </c:pt>
                <c:pt idx="65">
                  <c:v>7.800000000000006</c:v>
                </c:pt>
                <c:pt idx="66">
                  <c:v>7.9200000000000061</c:v>
                </c:pt>
                <c:pt idx="67">
                  <c:v>8.0400000000000063</c:v>
                </c:pt>
                <c:pt idx="68">
                  <c:v>8.1600000000000055</c:v>
                </c:pt>
                <c:pt idx="69">
                  <c:v>8.2800000000000047</c:v>
                </c:pt>
                <c:pt idx="70">
                  <c:v>8.4000000000000039</c:v>
                </c:pt>
                <c:pt idx="71">
                  <c:v>8.5200000000000031</c:v>
                </c:pt>
                <c:pt idx="72">
                  <c:v>8.6400000000000023</c:v>
                </c:pt>
                <c:pt idx="73">
                  <c:v>8.7600000000000016</c:v>
                </c:pt>
                <c:pt idx="74">
                  <c:v>8.8800000000000008</c:v>
                </c:pt>
                <c:pt idx="75">
                  <c:v>9</c:v>
                </c:pt>
                <c:pt idx="76">
                  <c:v>9.1199999999999992</c:v>
                </c:pt>
                <c:pt idx="77">
                  <c:v>9.2399999999999984</c:v>
                </c:pt>
                <c:pt idx="78">
                  <c:v>9.3599999999999977</c:v>
                </c:pt>
                <c:pt idx="79">
                  <c:v>9.4799999999999969</c:v>
                </c:pt>
                <c:pt idx="80">
                  <c:v>9.5999999999999961</c:v>
                </c:pt>
                <c:pt idx="81">
                  <c:v>9.7199999999999953</c:v>
                </c:pt>
                <c:pt idx="82">
                  <c:v>9.8399999999999945</c:v>
                </c:pt>
                <c:pt idx="83">
                  <c:v>9.9599999999999937</c:v>
                </c:pt>
                <c:pt idx="84">
                  <c:v>10.079999999999993</c:v>
                </c:pt>
                <c:pt idx="85">
                  <c:v>10.199999999999992</c:v>
                </c:pt>
                <c:pt idx="86">
                  <c:v>10.319999999999991</c:v>
                </c:pt>
                <c:pt idx="87">
                  <c:v>10.439999999999991</c:v>
                </c:pt>
                <c:pt idx="88">
                  <c:v>10.55999999999999</c:v>
                </c:pt>
                <c:pt idx="89">
                  <c:v>10.679999999999989</c:v>
                </c:pt>
                <c:pt idx="90">
                  <c:v>10.799999999999988</c:v>
                </c:pt>
                <c:pt idx="91">
                  <c:v>10.919999999999987</c:v>
                </c:pt>
                <c:pt idx="92">
                  <c:v>11.039999999999987</c:v>
                </c:pt>
                <c:pt idx="93">
                  <c:v>11.159999999999986</c:v>
                </c:pt>
                <c:pt idx="94">
                  <c:v>11.279999999999985</c:v>
                </c:pt>
                <c:pt idx="95">
                  <c:v>11.399999999999984</c:v>
                </c:pt>
                <c:pt idx="96">
                  <c:v>11.519999999999984</c:v>
                </c:pt>
                <c:pt idx="97">
                  <c:v>11.639999999999983</c:v>
                </c:pt>
                <c:pt idx="98">
                  <c:v>11.759999999999982</c:v>
                </c:pt>
                <c:pt idx="99">
                  <c:v>11.879999999999981</c:v>
                </c:pt>
                <c:pt idx="100">
                  <c:v>11.99999999999998</c:v>
                </c:pt>
              </c:numCache>
            </c:numRef>
          </c:xVal>
          <c:yVal>
            <c:numRef>
              <c:f>'12662_Biphasic'!$C$24:$C$124</c:f>
              <c:numCache>
                <c:formatCode>0.00</c:formatCode>
                <c:ptCount val="101"/>
                <c:pt idx="0">
                  <c:v>6.4568876463245806</c:v>
                </c:pt>
                <c:pt idx="1">
                  <c:v>6.2123897625075504</c:v>
                </c:pt>
                <c:pt idx="2">
                  <c:v>5.9679712361470907</c:v>
                </c:pt>
                <c:pt idx="3">
                  <c:v>5.7236892464353222</c:v>
                </c:pt>
                <c:pt idx="4">
                  <c:v>5.4593199340115222</c:v>
                </c:pt>
                <c:pt idx="5">
                  <c:v>5.2359979422689573</c:v>
                </c:pt>
                <c:pt idx="6">
                  <c:v>4.993044870962243</c:v>
                </c:pt>
                <c:pt idx="7">
                  <c:v>4.7512720988296113</c:v>
                </c:pt>
                <c:pt idx="8">
                  <c:v>4.5115036990138915</c:v>
                </c:pt>
                <c:pt idx="9">
                  <c:v>4.2751057229154998</c:v>
                </c:pt>
                <c:pt idx="10">
                  <c:v>4.0442825483459224</c:v>
                </c:pt>
                <c:pt idx="11">
                  <c:v>3.822434158883198</c:v>
                </c:pt>
                <c:pt idx="12">
                  <c:v>3.614425597775087</c:v>
                </c:pt>
                <c:pt idx="13">
                  <c:v>3.4264112217325473</c:v>
                </c:pt>
                <c:pt idx="14">
                  <c:v>3.2647349985521936</c:v>
                </c:pt>
                <c:pt idx="15">
                  <c:v>3.1338577278597888</c:v>
                </c:pt>
                <c:pt idx="16">
                  <c:v>3.0343741640005626</c:v>
                </c:pt>
                <c:pt idx="17">
                  <c:v>2.9627175996209481</c:v>
                </c:pt>
                <c:pt idx="18">
                  <c:v>2.9128227953975769</c:v>
                </c:pt>
                <c:pt idx="19">
                  <c:v>2.8783286707159799</c:v>
                </c:pt>
                <c:pt idx="20">
                  <c:v>2.8539742332347124</c:v>
                </c:pt>
                <c:pt idx="21">
                  <c:v>2.8359801618317548</c:v>
                </c:pt>
                <c:pt idx="22">
                  <c:v>2.8218548482261343</c:v>
                </c:pt>
                <c:pt idx="23">
                  <c:v>2.8100387047123192</c:v>
                </c:pt>
                <c:pt idx="24">
                  <c:v>2.7995853068139374</c:v>
                </c:pt>
                <c:pt idx="25">
                  <c:v>2.7899307432053062</c:v>
                </c:pt>
                <c:pt idx="26">
                  <c:v>2.7807426081253741</c:v>
                </c:pt>
                <c:pt idx="27">
                  <c:v>2.7718261869002729</c:v>
                </c:pt>
                <c:pt idx="28">
                  <c:v>2.7630678375079611</c:v>
                </c:pt>
                <c:pt idx="29">
                  <c:v>2.7544013758023245</c:v>
                </c:pt>
                <c:pt idx="30">
                  <c:v>2.745788304417133</c:v>
                </c:pt>
                <c:pt idx="31">
                  <c:v>2.7372062466829501</c:v>
                </c:pt>
                <c:pt idx="32">
                  <c:v>2.7286422015547194</c:v>
                </c:pt>
                <c:pt idx="33">
                  <c:v>2.7200886171434493</c:v>
                </c:pt>
                <c:pt idx="34">
                  <c:v>2.7115411074184004</c:v>
                </c:pt>
                <c:pt idx="35">
                  <c:v>2.7029971252433644</c:v>
                </c:pt>
                <c:pt idx="36">
                  <c:v>2.6944551914690522</c:v>
                </c:pt>
                <c:pt idx="37">
                  <c:v>2.685914447161347</c:v>
                </c:pt>
                <c:pt idx="38">
                  <c:v>2.6773743935497825</c:v>
                </c:pt>
                <c:pt idx="39">
                  <c:v>2.6688347410083471</c:v>
                </c:pt>
                <c:pt idx="40">
                  <c:v>2.6602953213579319</c:v>
                </c:pt>
                <c:pt idx="41">
                  <c:v>2.6517560369411357</c:v>
                </c:pt>
                <c:pt idx="42">
                  <c:v>2.6432168310508506</c:v>
                </c:pt>
                <c:pt idx="43">
                  <c:v>2.6346776707587725</c:v>
                </c:pt>
                <c:pt idx="44">
                  <c:v>2.626138536944326</c:v>
                </c:pt>
                <c:pt idx="45">
                  <c:v>2.6175994185047142</c:v>
                </c:pt>
                <c:pt idx="46">
                  <c:v>2.6090603089928459</c:v>
                </c:pt>
                <c:pt idx="47">
                  <c:v>2.600521204665073</c:v>
                </c:pt>
                <c:pt idx="48">
                  <c:v>2.5919821033475614</c:v>
                </c:pt>
                <c:pt idx="49">
                  <c:v>2.5834430037780263</c:v>
                </c:pt>
                <c:pt idx="50">
                  <c:v>2.5749039052234926</c:v>
                </c:pt>
                <c:pt idx="51">
                  <c:v>2.566364807258342</c:v>
                </c:pt>
                <c:pt idx="52">
                  <c:v>2.5578257096354302</c:v>
                </c:pt>
                <c:pt idx="53">
                  <c:v>2.5492866122112474</c:v>
                </c:pt>
                <c:pt idx="54">
                  <c:v>2.5407475149024608</c:v>
                </c:pt>
                <c:pt idx="55">
                  <c:v>2.5322084176606814</c:v>
                </c:pt>
                <c:pt idx="56">
                  <c:v>2.5236693204578113</c:v>
                </c:pt>
                <c:pt idx="57">
                  <c:v>2.5151302232775348</c:v>
                </c:pt>
                <c:pt idx="58">
                  <c:v>2.5065911261103779</c:v>
                </c:pt>
                <c:pt idx="59">
                  <c:v>2.498052028950839</c:v>
                </c:pt>
                <c:pt idx="60">
                  <c:v>2.4895129317957236</c:v>
                </c:pt>
                <c:pt idx="61">
                  <c:v>2.4809738346431773</c:v>
                </c:pt>
                <c:pt idx="62">
                  <c:v>2.4724347374921223</c:v>
                </c:pt>
                <c:pt idx="63">
                  <c:v>2.4638956403419336</c:v>
                </c:pt>
                <c:pt idx="64">
                  <c:v>2.4553565431922477</c:v>
                </c:pt>
                <c:pt idx="65">
                  <c:v>2.4468174460428536</c:v>
                </c:pt>
                <c:pt idx="66">
                  <c:v>2.438278348893629</c:v>
                </c:pt>
                <c:pt idx="67">
                  <c:v>2.429739251744504</c:v>
                </c:pt>
                <c:pt idx="68">
                  <c:v>2.4212001545954349</c:v>
                </c:pt>
                <c:pt idx="69">
                  <c:v>2.4126610574463996</c:v>
                </c:pt>
                <c:pt idx="70">
                  <c:v>2.4041219602973838</c:v>
                </c:pt>
                <c:pt idx="71">
                  <c:v>2.3955828631483786</c:v>
                </c:pt>
                <c:pt idx="72">
                  <c:v>2.3870437659993797</c:v>
                </c:pt>
                <c:pt idx="73">
                  <c:v>2.3785046688503853</c:v>
                </c:pt>
                <c:pt idx="74">
                  <c:v>2.3699655717013934</c:v>
                </c:pt>
                <c:pt idx="75">
                  <c:v>2.3614264745524016</c:v>
                </c:pt>
                <c:pt idx="76">
                  <c:v>2.3528873774034116</c:v>
                </c:pt>
                <c:pt idx="77">
                  <c:v>2.3443482802544215</c:v>
                </c:pt>
                <c:pt idx="78">
                  <c:v>2.3358091831054315</c:v>
                </c:pt>
                <c:pt idx="79">
                  <c:v>2.3272700859564424</c:v>
                </c:pt>
                <c:pt idx="80">
                  <c:v>2.3187309888074523</c:v>
                </c:pt>
                <c:pt idx="81">
                  <c:v>2.3101918916584632</c:v>
                </c:pt>
                <c:pt idx="82">
                  <c:v>2.301652794509474</c:v>
                </c:pt>
                <c:pt idx="83">
                  <c:v>2.293113697360484</c:v>
                </c:pt>
                <c:pt idx="84">
                  <c:v>2.2845746002114948</c:v>
                </c:pt>
                <c:pt idx="85">
                  <c:v>2.2760355030625057</c:v>
                </c:pt>
                <c:pt idx="86">
                  <c:v>2.2674964059135156</c:v>
                </c:pt>
                <c:pt idx="87">
                  <c:v>2.2589573087645265</c:v>
                </c:pt>
                <c:pt idx="88">
                  <c:v>2.2504182116155373</c:v>
                </c:pt>
                <c:pt idx="89">
                  <c:v>2.2418791144665482</c:v>
                </c:pt>
                <c:pt idx="90">
                  <c:v>2.2333400173175582</c:v>
                </c:pt>
                <c:pt idx="91">
                  <c:v>2.224800920168569</c:v>
                </c:pt>
                <c:pt idx="92">
                  <c:v>2.2162618230195799</c:v>
                </c:pt>
                <c:pt idx="93">
                  <c:v>2.2077227258705898</c:v>
                </c:pt>
                <c:pt idx="94">
                  <c:v>2.1991836287216007</c:v>
                </c:pt>
                <c:pt idx="95">
                  <c:v>2.1906445315726115</c:v>
                </c:pt>
                <c:pt idx="96">
                  <c:v>2.1821054344236224</c:v>
                </c:pt>
                <c:pt idx="97">
                  <c:v>2.1735663372746323</c:v>
                </c:pt>
                <c:pt idx="98">
                  <c:v>2.1650272401256432</c:v>
                </c:pt>
                <c:pt idx="99">
                  <c:v>2.156488142976654</c:v>
                </c:pt>
                <c:pt idx="100">
                  <c:v>2.147949045827664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6616"/>
        <c:axId val="226957008"/>
      </c:scatterChart>
      <c:valAx>
        <c:axId val="226956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957008"/>
        <c:crosses val="autoZero"/>
        <c:crossBetween val="midCat"/>
      </c:valAx>
      <c:valAx>
        <c:axId val="226957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956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'13126_Biphasic'!$A$2:$A$20</c:f>
              <c:numCache>
                <c:formatCode>0.00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10</c:v>
                </c:pt>
                <c:pt idx="18">
                  <c:v>12</c:v>
                </c:pt>
              </c:numCache>
            </c:numRef>
          </c:xVal>
          <c:yVal>
            <c:numRef>
              <c:f>'13126_Biphasic'!$B$2:$B$20</c:f>
              <c:numCache>
                <c:formatCode>0.00</c:formatCode>
                <c:ptCount val="19"/>
                <c:pt idx="0">
                  <c:v>6.6334684555795862</c:v>
                </c:pt>
                <c:pt idx="1">
                  <c:v>3.6532125137753435</c:v>
                </c:pt>
                <c:pt idx="2">
                  <c:v>2.6766936096248664</c:v>
                </c:pt>
                <c:pt idx="3">
                  <c:v>3.8293037728310249</c:v>
                </c:pt>
                <c:pt idx="4">
                  <c:v>3.3756636139608855</c:v>
                </c:pt>
                <c:pt idx="5">
                  <c:v>3.0791812460476247</c:v>
                </c:pt>
                <c:pt idx="6">
                  <c:v>2.5440680443502757</c:v>
                </c:pt>
                <c:pt idx="7">
                  <c:v>6.3483048630481607</c:v>
                </c:pt>
                <c:pt idx="8">
                  <c:v>3.1383026981662816</c:v>
                </c:pt>
                <c:pt idx="9">
                  <c:v>2.6283889300503116</c:v>
                </c:pt>
                <c:pt idx="10">
                  <c:v>2.5440680443502757</c:v>
                </c:pt>
                <c:pt idx="11">
                  <c:v>2</c:v>
                </c:pt>
                <c:pt idx="12">
                  <c:v>2.8750612633917001</c:v>
                </c:pt>
                <c:pt idx="13">
                  <c:v>6.6020599913279625</c:v>
                </c:pt>
                <c:pt idx="14">
                  <c:v>3.3979400086720375</c:v>
                </c:pt>
                <c:pt idx="15">
                  <c:v>2.0511525224473814</c:v>
                </c:pt>
                <c:pt idx="16">
                  <c:v>2.9030899869919438</c:v>
                </c:pt>
                <c:pt idx="17">
                  <c:v>2.0969100130080562</c:v>
                </c:pt>
                <c:pt idx="18">
                  <c:v>2.2108533653148932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'13126_Biphasic'!$A$24:$A$124</c:f>
              <c:numCache>
                <c:formatCode>0.00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0.61</c:v>
                </c:pt>
                <c:pt idx="6">
                  <c:v>0.72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1.2000000000000002</c:v>
                </c:pt>
                <c:pt idx="11">
                  <c:v>1.3200000000000003</c:v>
                </c:pt>
                <c:pt idx="12">
                  <c:v>1.4400000000000004</c:v>
                </c:pt>
                <c:pt idx="13">
                  <c:v>1.5600000000000005</c:v>
                </c:pt>
                <c:pt idx="14">
                  <c:v>1.6800000000000006</c:v>
                </c:pt>
                <c:pt idx="15">
                  <c:v>1.8000000000000007</c:v>
                </c:pt>
                <c:pt idx="16">
                  <c:v>1.9200000000000008</c:v>
                </c:pt>
                <c:pt idx="17">
                  <c:v>2.0400000000000009</c:v>
                </c:pt>
                <c:pt idx="18">
                  <c:v>2.160000000000001</c:v>
                </c:pt>
                <c:pt idx="19">
                  <c:v>2.2800000000000011</c:v>
                </c:pt>
                <c:pt idx="20">
                  <c:v>2.4000000000000012</c:v>
                </c:pt>
                <c:pt idx="21">
                  <c:v>2.5200000000000014</c:v>
                </c:pt>
                <c:pt idx="22">
                  <c:v>2.6400000000000015</c:v>
                </c:pt>
                <c:pt idx="23">
                  <c:v>2.7600000000000016</c:v>
                </c:pt>
                <c:pt idx="24">
                  <c:v>2.8800000000000017</c:v>
                </c:pt>
                <c:pt idx="25">
                  <c:v>3.0000000000000018</c:v>
                </c:pt>
                <c:pt idx="26">
                  <c:v>3.1200000000000019</c:v>
                </c:pt>
                <c:pt idx="27">
                  <c:v>3.240000000000002</c:v>
                </c:pt>
                <c:pt idx="28">
                  <c:v>3.3600000000000021</c:v>
                </c:pt>
                <c:pt idx="29">
                  <c:v>3.4800000000000022</c:v>
                </c:pt>
                <c:pt idx="30">
                  <c:v>3.6000000000000023</c:v>
                </c:pt>
                <c:pt idx="31">
                  <c:v>3.7200000000000024</c:v>
                </c:pt>
                <c:pt idx="32">
                  <c:v>3.8400000000000025</c:v>
                </c:pt>
                <c:pt idx="33">
                  <c:v>3.9600000000000026</c:v>
                </c:pt>
                <c:pt idx="34">
                  <c:v>4.0800000000000027</c:v>
                </c:pt>
                <c:pt idx="35">
                  <c:v>4.2000000000000028</c:v>
                </c:pt>
                <c:pt idx="36">
                  <c:v>4.3200000000000029</c:v>
                </c:pt>
                <c:pt idx="37">
                  <c:v>4.4400000000000031</c:v>
                </c:pt>
                <c:pt idx="38">
                  <c:v>4.5600000000000032</c:v>
                </c:pt>
                <c:pt idx="39">
                  <c:v>4.6800000000000033</c:v>
                </c:pt>
                <c:pt idx="40">
                  <c:v>4.8000000000000034</c:v>
                </c:pt>
                <c:pt idx="41">
                  <c:v>4.9200000000000035</c:v>
                </c:pt>
                <c:pt idx="42">
                  <c:v>5.0400000000000036</c:v>
                </c:pt>
                <c:pt idx="43">
                  <c:v>5.1600000000000037</c:v>
                </c:pt>
                <c:pt idx="44">
                  <c:v>5.2800000000000038</c:v>
                </c:pt>
                <c:pt idx="45">
                  <c:v>5.4000000000000039</c:v>
                </c:pt>
                <c:pt idx="46">
                  <c:v>5.520000000000004</c:v>
                </c:pt>
                <c:pt idx="47">
                  <c:v>5.6400000000000041</c:v>
                </c:pt>
                <c:pt idx="48">
                  <c:v>5.7600000000000042</c:v>
                </c:pt>
                <c:pt idx="49">
                  <c:v>5.8800000000000043</c:v>
                </c:pt>
                <c:pt idx="50">
                  <c:v>6.0000000000000044</c:v>
                </c:pt>
                <c:pt idx="51">
                  <c:v>6.1200000000000045</c:v>
                </c:pt>
                <c:pt idx="52">
                  <c:v>6.2400000000000047</c:v>
                </c:pt>
                <c:pt idx="53">
                  <c:v>6.3600000000000048</c:v>
                </c:pt>
                <c:pt idx="54">
                  <c:v>6.4800000000000049</c:v>
                </c:pt>
                <c:pt idx="55">
                  <c:v>6.600000000000005</c:v>
                </c:pt>
                <c:pt idx="56">
                  <c:v>6.7200000000000051</c:v>
                </c:pt>
                <c:pt idx="57">
                  <c:v>6.8400000000000052</c:v>
                </c:pt>
                <c:pt idx="58">
                  <c:v>6.9600000000000053</c:v>
                </c:pt>
                <c:pt idx="59">
                  <c:v>7.0800000000000054</c:v>
                </c:pt>
                <c:pt idx="60">
                  <c:v>7.2000000000000055</c:v>
                </c:pt>
                <c:pt idx="61">
                  <c:v>7.3200000000000056</c:v>
                </c:pt>
                <c:pt idx="62">
                  <c:v>7.4400000000000057</c:v>
                </c:pt>
                <c:pt idx="63">
                  <c:v>7.5600000000000058</c:v>
                </c:pt>
                <c:pt idx="64">
                  <c:v>7.6800000000000059</c:v>
                </c:pt>
                <c:pt idx="65">
                  <c:v>7.800000000000006</c:v>
                </c:pt>
                <c:pt idx="66">
                  <c:v>7.9200000000000061</c:v>
                </c:pt>
                <c:pt idx="67">
                  <c:v>8.0400000000000063</c:v>
                </c:pt>
                <c:pt idx="68">
                  <c:v>8.1600000000000055</c:v>
                </c:pt>
                <c:pt idx="69">
                  <c:v>8.2800000000000047</c:v>
                </c:pt>
                <c:pt idx="70">
                  <c:v>8.4000000000000039</c:v>
                </c:pt>
                <c:pt idx="71">
                  <c:v>8.5200000000000031</c:v>
                </c:pt>
                <c:pt idx="72">
                  <c:v>8.6400000000000023</c:v>
                </c:pt>
                <c:pt idx="73">
                  <c:v>8.7600000000000016</c:v>
                </c:pt>
                <c:pt idx="74">
                  <c:v>8.8800000000000008</c:v>
                </c:pt>
                <c:pt idx="75">
                  <c:v>9</c:v>
                </c:pt>
                <c:pt idx="76">
                  <c:v>9.1199999999999992</c:v>
                </c:pt>
                <c:pt idx="77">
                  <c:v>9.2399999999999984</c:v>
                </c:pt>
                <c:pt idx="78">
                  <c:v>9.3599999999999977</c:v>
                </c:pt>
                <c:pt idx="79">
                  <c:v>9.4799999999999969</c:v>
                </c:pt>
                <c:pt idx="80">
                  <c:v>9.5999999999999961</c:v>
                </c:pt>
                <c:pt idx="81">
                  <c:v>9.7199999999999953</c:v>
                </c:pt>
                <c:pt idx="82">
                  <c:v>9.8399999999999945</c:v>
                </c:pt>
                <c:pt idx="83">
                  <c:v>9.9599999999999937</c:v>
                </c:pt>
                <c:pt idx="84">
                  <c:v>10.079999999999993</c:v>
                </c:pt>
                <c:pt idx="85">
                  <c:v>10.199999999999992</c:v>
                </c:pt>
                <c:pt idx="86">
                  <c:v>10.319999999999991</c:v>
                </c:pt>
                <c:pt idx="87">
                  <c:v>10.439999999999991</c:v>
                </c:pt>
                <c:pt idx="88">
                  <c:v>10.55999999999999</c:v>
                </c:pt>
                <c:pt idx="89">
                  <c:v>10.679999999999989</c:v>
                </c:pt>
                <c:pt idx="90">
                  <c:v>10.799999999999988</c:v>
                </c:pt>
                <c:pt idx="91">
                  <c:v>10.919999999999987</c:v>
                </c:pt>
                <c:pt idx="92">
                  <c:v>11.039999999999987</c:v>
                </c:pt>
                <c:pt idx="93">
                  <c:v>11.159999999999986</c:v>
                </c:pt>
                <c:pt idx="94">
                  <c:v>11.279999999999985</c:v>
                </c:pt>
                <c:pt idx="95">
                  <c:v>11.399999999999984</c:v>
                </c:pt>
                <c:pt idx="96">
                  <c:v>11.519999999999984</c:v>
                </c:pt>
                <c:pt idx="97">
                  <c:v>11.639999999999983</c:v>
                </c:pt>
                <c:pt idx="98">
                  <c:v>11.759999999999982</c:v>
                </c:pt>
                <c:pt idx="99">
                  <c:v>11.879999999999981</c:v>
                </c:pt>
                <c:pt idx="100">
                  <c:v>11.99999999999998</c:v>
                </c:pt>
              </c:numCache>
            </c:numRef>
          </c:xVal>
          <c:yVal>
            <c:numRef>
              <c:f>'13126_Biphasic'!$C$24:$C$124</c:f>
              <c:numCache>
                <c:formatCode>0.00</c:formatCode>
                <c:ptCount val="101"/>
                <c:pt idx="0">
                  <c:v>6.5283038294480882</c:v>
                </c:pt>
                <c:pt idx="1">
                  <c:v>6.3309145553955224</c:v>
                </c:pt>
                <c:pt idx="2">
                  <c:v>6.1335608246528803</c:v>
                </c:pt>
                <c:pt idx="3">
                  <c:v>5.9362625899338104</c:v>
                </c:pt>
                <c:pt idx="4">
                  <c:v>5.7390509814184574</c:v>
                </c:pt>
                <c:pt idx="5">
                  <c:v>5.5255597173567841</c:v>
                </c:pt>
                <c:pt idx="6">
                  <c:v>5.3451088427251259</c:v>
                </c:pt>
                <c:pt idx="7">
                  <c:v>5.1485714388575357</c:v>
                </c:pt>
                <c:pt idx="8">
                  <c:v>4.9525445936466514</c:v>
                </c:pt>
                <c:pt idx="9">
                  <c:v>4.7573098211540703</c:v>
                </c:pt>
                <c:pt idx="10">
                  <c:v>4.5632991715089695</c:v>
                </c:pt>
                <c:pt idx="11">
                  <c:v>4.3711692426353679</c:v>
                </c:pt>
                <c:pt idx="12">
                  <c:v>4.1819028247170387</c:v>
                </c:pt>
                <c:pt idx="13">
                  <c:v>3.9969369044650436</c:v>
                </c:pt>
                <c:pt idx="14">
                  <c:v>3.8182986194169826</c:v>
                </c:pt>
                <c:pt idx="15">
                  <c:v>3.6486961309190615</c:v>
                </c:pt>
                <c:pt idx="16">
                  <c:v>3.4914617971922626</c:v>
                </c:pt>
                <c:pt idx="17">
                  <c:v>3.3502142411580391</c:v>
                </c:pt>
                <c:pt idx="18">
                  <c:v>3.2281729081543746</c:v>
                </c:pt>
                <c:pt idx="19">
                  <c:v>3.1272835412197439</c:v>
                </c:pt>
                <c:pt idx="20">
                  <c:v>3.0475739791767991</c:v>
                </c:pt>
                <c:pt idx="21">
                  <c:v>2.9871443232923371</c:v>
                </c:pt>
                <c:pt idx="22">
                  <c:v>2.9427981392020524</c:v>
                </c:pt>
                <c:pt idx="23">
                  <c:v>2.9109171120369641</c:v>
                </c:pt>
                <c:pt idx="24">
                  <c:v>2.8881550663593738</c:v>
                </c:pt>
                <c:pt idx="25">
                  <c:v>2.871785133481696</c:v>
                </c:pt>
                <c:pt idx="26">
                  <c:v>2.8597624578818452</c:v>
                </c:pt>
                <c:pt idx="27">
                  <c:v>2.8506357509562874</c:v>
                </c:pt>
                <c:pt idx="28">
                  <c:v>2.8434116590481331</c:v>
                </c:pt>
                <c:pt idx="29">
                  <c:v>2.8374261863596804</c:v>
                </c:pt>
                <c:pt idx="30">
                  <c:v>2.8322422697088729</c:v>
                </c:pt>
                <c:pt idx="31">
                  <c:v>2.8275750676098244</c:v>
                </c:pt>
                <c:pt idx="32">
                  <c:v>2.8232401299392951</c:v>
                </c:pt>
                <c:pt idx="33">
                  <c:v>2.8191185064450317</c:v>
                </c:pt>
                <c:pt idx="34">
                  <c:v>2.8151336897663946</c:v>
                </c:pt>
                <c:pt idx="35">
                  <c:v>2.8112365546832359</c:v>
                </c:pt>
                <c:pt idx="36">
                  <c:v>2.8073955922589668</c:v>
                </c:pt>
                <c:pt idx="37">
                  <c:v>2.8035906067162903</c:v>
                </c:pt>
                <c:pt idx="38">
                  <c:v>2.7998086592635802</c:v>
                </c:pt>
                <c:pt idx="39">
                  <c:v>2.7960414627958547</c:v>
                </c:pt>
                <c:pt idx="40">
                  <c:v>2.7922837105151741</c:v>
                </c:pt>
                <c:pt idx="41">
                  <c:v>2.788532004515059</c:v>
                </c:pt>
                <c:pt idx="42">
                  <c:v>2.7847841693022506</c:v>
                </c:pt>
                <c:pt idx="43">
                  <c:v>2.7810388120944944</c:v>
                </c:pt>
                <c:pt idx="44">
                  <c:v>2.7772950412398334</c:v>
                </c:pt>
                <c:pt idx="45">
                  <c:v>2.7735522859185453</c:v>
                </c:pt>
                <c:pt idx="46">
                  <c:v>2.7698101807065978</c:v>
                </c:pt>
                <c:pt idx="47">
                  <c:v>2.7660684916708558</c:v>
                </c:pt>
                <c:pt idx="48">
                  <c:v>2.7623270690553507</c:v>
                </c:pt>
                <c:pt idx="49">
                  <c:v>2.7585858169917676</c:v>
                </c:pt>
                <c:pt idx="50">
                  <c:v>2.7548446741088317</c:v>
                </c:pt>
                <c:pt idx="51">
                  <c:v>2.7511036011190249</c:v>
                </c:pt>
                <c:pt idx="52">
                  <c:v>2.7473625728720168</c:v>
                </c:pt>
                <c:pt idx="53">
                  <c:v>2.7436215732675624</c:v>
                </c:pt>
                <c:pt idx="54">
                  <c:v>2.7398805919989244</c:v>
                </c:pt>
                <c:pt idx="55">
                  <c:v>2.7361396224681407</c:v>
                </c:pt>
                <c:pt idx="56">
                  <c:v>2.732398660451461</c:v>
                </c:pt>
                <c:pt idx="57">
                  <c:v>2.7286577032450086</c:v>
                </c:pt>
                <c:pt idx="58">
                  <c:v>2.7249167491178707</c:v>
                </c:pt>
                <c:pt idx="59">
                  <c:v>2.7211757969619863</c:v>
                </c:pt>
                <c:pt idx="60">
                  <c:v>2.7174348460680191</c:v>
                </c:pt>
                <c:pt idx="61">
                  <c:v>2.7136938959818804</c:v>
                </c:pt>
                <c:pt idx="62">
                  <c:v>2.7099529464128813</c:v>
                </c:pt>
                <c:pt idx="63">
                  <c:v>2.7062119971749343</c:v>
                </c:pt>
                <c:pt idx="64">
                  <c:v>2.7024710481489134</c:v>
                </c:pt>
                <c:pt idx="65">
                  <c:v>2.698730099258559</c:v>
                </c:pt>
                <c:pt idx="66">
                  <c:v>2.6949891504550529</c:v>
                </c:pt>
                <c:pt idx="67">
                  <c:v>2.6912482017071437</c:v>
                </c:pt>
                <c:pt idx="68">
                  <c:v>2.6875072529948256</c:v>
                </c:pt>
                <c:pt idx="69">
                  <c:v>2.6837663043052911</c:v>
                </c:pt>
                <c:pt idx="70">
                  <c:v>2.6800253556303417</c:v>
                </c:pt>
                <c:pt idx="71">
                  <c:v>2.6762844069647294</c:v>
                </c:pt>
                <c:pt idx="72">
                  <c:v>2.6725434583050944</c:v>
                </c:pt>
                <c:pt idx="73">
                  <c:v>2.6688025096492853</c:v>
                </c:pt>
                <c:pt idx="74">
                  <c:v>2.6650615609959263</c:v>
                </c:pt>
                <c:pt idx="75">
                  <c:v>2.6613206123441344</c:v>
                </c:pt>
                <c:pt idx="76">
                  <c:v>2.6575796636933471</c:v>
                </c:pt>
                <c:pt idx="77">
                  <c:v>2.6538387150432019</c:v>
                </c:pt>
                <c:pt idx="78">
                  <c:v>2.6500977663934684</c:v>
                </c:pt>
                <c:pt idx="79">
                  <c:v>2.6463568177439982</c:v>
                </c:pt>
                <c:pt idx="80">
                  <c:v>2.6426158690946964</c:v>
                </c:pt>
                <c:pt idx="81">
                  <c:v>2.6388749204455024</c:v>
                </c:pt>
                <c:pt idx="82">
                  <c:v>2.6351339717963778</c:v>
                </c:pt>
                <c:pt idx="83">
                  <c:v>2.6313930231472971</c:v>
                </c:pt>
                <c:pt idx="84">
                  <c:v>2.6276520744982452</c:v>
                </c:pt>
                <c:pt idx="85">
                  <c:v>2.6239111258492107</c:v>
                </c:pt>
                <c:pt idx="86">
                  <c:v>2.6201701772001886</c:v>
                </c:pt>
                <c:pt idx="87">
                  <c:v>2.6164292285511732</c:v>
                </c:pt>
                <c:pt idx="88">
                  <c:v>2.6126882799021631</c:v>
                </c:pt>
                <c:pt idx="89">
                  <c:v>2.6089473312531557</c:v>
                </c:pt>
                <c:pt idx="90">
                  <c:v>2.6052063826041505</c:v>
                </c:pt>
                <c:pt idx="91">
                  <c:v>2.6014654339551466</c:v>
                </c:pt>
                <c:pt idx="92">
                  <c:v>2.5977244853061432</c:v>
                </c:pt>
                <c:pt idx="93">
                  <c:v>2.5939835366571402</c:v>
                </c:pt>
                <c:pt idx="94">
                  <c:v>2.5902425880081381</c:v>
                </c:pt>
                <c:pt idx="95">
                  <c:v>2.586501639359136</c:v>
                </c:pt>
                <c:pt idx="96">
                  <c:v>2.5827606907101339</c:v>
                </c:pt>
                <c:pt idx="97">
                  <c:v>2.5790197420611318</c:v>
                </c:pt>
                <c:pt idx="98">
                  <c:v>2.5752787934121297</c:v>
                </c:pt>
                <c:pt idx="99">
                  <c:v>2.5715378447631281</c:v>
                </c:pt>
                <c:pt idx="100">
                  <c:v>2.567796896114126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7792"/>
        <c:axId val="226958184"/>
      </c:scatterChart>
      <c:valAx>
        <c:axId val="226957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958184"/>
        <c:crosses val="autoZero"/>
        <c:crossBetween val="midCat"/>
      </c:valAx>
      <c:valAx>
        <c:axId val="226958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CFM/ml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957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2711648631444"/>
          <c:y val="2.7111747991377621E-2"/>
          <c:w val="0.81802107645519484"/>
          <c:h val="0.81965485988634135"/>
        </c:manualLayout>
      </c:layout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'13136_Biphasic'!$A$2:$A$20</c:f>
              <c:numCache>
                <c:formatCode>0.00</c:formatCode>
                <c:ptCount val="19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0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</c:numCache>
            </c:numRef>
          </c:xVal>
          <c:yVal>
            <c:numRef>
              <c:f>'13136_Biphasic'!$B$2:$B$20</c:f>
              <c:numCache>
                <c:formatCode>0.00</c:formatCode>
                <c:ptCount val="19"/>
                <c:pt idx="0">
                  <c:v>6.3424226808222066</c:v>
                </c:pt>
                <c:pt idx="1">
                  <c:v>3.8129133566428557</c:v>
                </c:pt>
                <c:pt idx="2">
                  <c:v>3.2730012720637376</c:v>
                </c:pt>
                <c:pt idx="3">
                  <c:v>1.6989700043360187</c:v>
                </c:pt>
                <c:pt idx="4">
                  <c:v>3.157607853361668</c:v>
                </c:pt>
                <c:pt idx="5">
                  <c:v>3.1055101847699738</c:v>
                </c:pt>
                <c:pt idx="6">
                  <c:v>2.9542425094393248</c:v>
                </c:pt>
                <c:pt idx="7">
                  <c:v>6.6020599913279625</c:v>
                </c:pt>
                <c:pt idx="8">
                  <c:v>4.3979400086720375</c:v>
                </c:pt>
                <c:pt idx="9">
                  <c:v>3.4771212547196626</c:v>
                </c:pt>
                <c:pt idx="10">
                  <c:v>3.2730012720637376</c:v>
                </c:pt>
                <c:pt idx="11">
                  <c:v>2.9945371042984976</c:v>
                </c:pt>
                <c:pt idx="12">
                  <c:v>2.1383026981662816</c:v>
                </c:pt>
                <c:pt idx="13">
                  <c:v>2.3010299956639813</c:v>
                </c:pt>
                <c:pt idx="14">
                  <c:v>6.3926969532596658</c:v>
                </c:pt>
                <c:pt idx="15">
                  <c:v>3.3273589343863303</c:v>
                </c:pt>
                <c:pt idx="16">
                  <c:v>3.8372727025023003</c:v>
                </c:pt>
                <c:pt idx="17">
                  <c:v>3.1760912590556813</c:v>
                </c:pt>
                <c:pt idx="18">
                  <c:v>3.0211892990699383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'13136_Biphasic'!$A$24:$A$124</c:f>
              <c:numCache>
                <c:formatCode>0.000</c:formatCode>
                <c:ptCount val="101"/>
                <c:pt idx="0">
                  <c:v>0</c:v>
                </c:pt>
                <c:pt idx="1">
                  <c:v>0.12</c:v>
                </c:pt>
                <c:pt idx="2">
                  <c:v>0.24</c:v>
                </c:pt>
                <c:pt idx="3">
                  <c:v>0.36</c:v>
                </c:pt>
                <c:pt idx="4">
                  <c:v>0.48</c:v>
                </c:pt>
                <c:pt idx="5">
                  <c:v>0.6</c:v>
                </c:pt>
                <c:pt idx="6">
                  <c:v>0.70089999999999997</c:v>
                </c:pt>
                <c:pt idx="7">
                  <c:v>0.84</c:v>
                </c:pt>
                <c:pt idx="8">
                  <c:v>0.96</c:v>
                </c:pt>
                <c:pt idx="9">
                  <c:v>1.08</c:v>
                </c:pt>
                <c:pt idx="10">
                  <c:v>1.2000000000000002</c:v>
                </c:pt>
                <c:pt idx="11">
                  <c:v>1.3200000000000003</c:v>
                </c:pt>
                <c:pt idx="12">
                  <c:v>1.4400000000000004</c:v>
                </c:pt>
                <c:pt idx="13">
                  <c:v>1.5600000000000005</c:v>
                </c:pt>
                <c:pt idx="14">
                  <c:v>1.6800000000000006</c:v>
                </c:pt>
                <c:pt idx="15">
                  <c:v>1.8000000000000007</c:v>
                </c:pt>
                <c:pt idx="16">
                  <c:v>1.9200000000000008</c:v>
                </c:pt>
                <c:pt idx="17">
                  <c:v>2.0400000000000009</c:v>
                </c:pt>
                <c:pt idx="18">
                  <c:v>2.160000000000001</c:v>
                </c:pt>
                <c:pt idx="19">
                  <c:v>2.2800000000000011</c:v>
                </c:pt>
                <c:pt idx="20">
                  <c:v>2.4000000000000012</c:v>
                </c:pt>
                <c:pt idx="21">
                  <c:v>2.5200000000000014</c:v>
                </c:pt>
                <c:pt idx="22">
                  <c:v>2.6400000000000015</c:v>
                </c:pt>
                <c:pt idx="23">
                  <c:v>2.7600000000000016</c:v>
                </c:pt>
                <c:pt idx="24">
                  <c:v>2.8800000000000017</c:v>
                </c:pt>
                <c:pt idx="25">
                  <c:v>3.0000000000000018</c:v>
                </c:pt>
                <c:pt idx="26">
                  <c:v>3.1200000000000019</c:v>
                </c:pt>
                <c:pt idx="27">
                  <c:v>3.240000000000002</c:v>
                </c:pt>
                <c:pt idx="28">
                  <c:v>3.3600000000000021</c:v>
                </c:pt>
                <c:pt idx="29">
                  <c:v>3.4800000000000022</c:v>
                </c:pt>
                <c:pt idx="30">
                  <c:v>3.6000000000000023</c:v>
                </c:pt>
                <c:pt idx="31">
                  <c:v>3.7200000000000024</c:v>
                </c:pt>
                <c:pt idx="32">
                  <c:v>3.8400000000000025</c:v>
                </c:pt>
                <c:pt idx="33">
                  <c:v>3.9600000000000026</c:v>
                </c:pt>
                <c:pt idx="34">
                  <c:v>4.0800000000000027</c:v>
                </c:pt>
                <c:pt idx="35">
                  <c:v>4.2000000000000028</c:v>
                </c:pt>
                <c:pt idx="36" formatCode="0.00">
                  <c:v>4.3200000000000029</c:v>
                </c:pt>
                <c:pt idx="37" formatCode="0.00">
                  <c:v>4.4400000000000031</c:v>
                </c:pt>
                <c:pt idx="38" formatCode="0.00">
                  <c:v>4.5600000000000032</c:v>
                </c:pt>
                <c:pt idx="39" formatCode="0.00">
                  <c:v>4.6800000000000033</c:v>
                </c:pt>
                <c:pt idx="40" formatCode="0.00">
                  <c:v>4.8000000000000034</c:v>
                </c:pt>
                <c:pt idx="41" formatCode="0.00">
                  <c:v>4.9200000000000035</c:v>
                </c:pt>
                <c:pt idx="42" formatCode="0.00">
                  <c:v>5.0400000000000036</c:v>
                </c:pt>
                <c:pt idx="43" formatCode="0.00">
                  <c:v>5.1600000000000037</c:v>
                </c:pt>
                <c:pt idx="44" formatCode="0.00">
                  <c:v>5.2800000000000038</c:v>
                </c:pt>
                <c:pt idx="45" formatCode="0.00">
                  <c:v>5.4000000000000039</c:v>
                </c:pt>
                <c:pt idx="46" formatCode="0.00">
                  <c:v>5.520000000000004</c:v>
                </c:pt>
                <c:pt idx="47" formatCode="0.00">
                  <c:v>5.6400000000000041</c:v>
                </c:pt>
                <c:pt idx="48" formatCode="0.00">
                  <c:v>5.7600000000000042</c:v>
                </c:pt>
                <c:pt idx="49" formatCode="0.00">
                  <c:v>5.8800000000000043</c:v>
                </c:pt>
                <c:pt idx="50" formatCode="0.00">
                  <c:v>6.0000000000000044</c:v>
                </c:pt>
                <c:pt idx="51" formatCode="0.00">
                  <c:v>6.1200000000000045</c:v>
                </c:pt>
                <c:pt idx="52" formatCode="0.00">
                  <c:v>6.2400000000000047</c:v>
                </c:pt>
                <c:pt idx="53" formatCode="0.00">
                  <c:v>6.3600000000000048</c:v>
                </c:pt>
                <c:pt idx="54" formatCode="0.00">
                  <c:v>6.4800000000000049</c:v>
                </c:pt>
                <c:pt idx="55" formatCode="0.00">
                  <c:v>6.600000000000005</c:v>
                </c:pt>
                <c:pt idx="56" formatCode="0.00">
                  <c:v>6.7200000000000051</c:v>
                </c:pt>
                <c:pt idx="57" formatCode="0.00">
                  <c:v>6.8400000000000052</c:v>
                </c:pt>
                <c:pt idx="58" formatCode="0.00">
                  <c:v>6.9600000000000053</c:v>
                </c:pt>
                <c:pt idx="59" formatCode="0.00">
                  <c:v>7.0800000000000054</c:v>
                </c:pt>
                <c:pt idx="60" formatCode="0.00">
                  <c:v>7.2000000000000055</c:v>
                </c:pt>
                <c:pt idx="61" formatCode="0.00">
                  <c:v>7.3200000000000056</c:v>
                </c:pt>
                <c:pt idx="62" formatCode="0.00">
                  <c:v>7.4400000000000057</c:v>
                </c:pt>
                <c:pt idx="63" formatCode="0.00">
                  <c:v>7.5600000000000058</c:v>
                </c:pt>
                <c:pt idx="64" formatCode="0.00">
                  <c:v>7.6800000000000059</c:v>
                </c:pt>
                <c:pt idx="65" formatCode="0.00">
                  <c:v>7.800000000000006</c:v>
                </c:pt>
                <c:pt idx="66" formatCode="0.00">
                  <c:v>7.9200000000000061</c:v>
                </c:pt>
                <c:pt idx="67" formatCode="0.00">
                  <c:v>8.0400000000000063</c:v>
                </c:pt>
                <c:pt idx="68" formatCode="0.00">
                  <c:v>8.1600000000000055</c:v>
                </c:pt>
                <c:pt idx="69" formatCode="0.00">
                  <c:v>8.2800000000000047</c:v>
                </c:pt>
                <c:pt idx="70" formatCode="0.00">
                  <c:v>8.4000000000000039</c:v>
                </c:pt>
                <c:pt idx="71" formatCode="0.00">
                  <c:v>8.5200000000000031</c:v>
                </c:pt>
                <c:pt idx="72" formatCode="0.00">
                  <c:v>8.6400000000000023</c:v>
                </c:pt>
                <c:pt idx="73" formatCode="0.00">
                  <c:v>8.7600000000000016</c:v>
                </c:pt>
                <c:pt idx="74" formatCode="0.00">
                  <c:v>8.8800000000000008</c:v>
                </c:pt>
                <c:pt idx="75" formatCode="0.00">
                  <c:v>9</c:v>
                </c:pt>
                <c:pt idx="76" formatCode="0.00">
                  <c:v>9.1199999999999992</c:v>
                </c:pt>
                <c:pt idx="77" formatCode="0.00">
                  <c:v>9.2399999999999984</c:v>
                </c:pt>
                <c:pt idx="78" formatCode="0.00">
                  <c:v>9.3599999999999977</c:v>
                </c:pt>
                <c:pt idx="79" formatCode="0.00">
                  <c:v>9.4799999999999969</c:v>
                </c:pt>
                <c:pt idx="80" formatCode="0.00">
                  <c:v>9.5999999999999961</c:v>
                </c:pt>
                <c:pt idx="81" formatCode="0.00">
                  <c:v>9.7199999999999953</c:v>
                </c:pt>
                <c:pt idx="82" formatCode="0.00">
                  <c:v>9.8399999999999945</c:v>
                </c:pt>
                <c:pt idx="83" formatCode="0.00">
                  <c:v>9.9599999999999937</c:v>
                </c:pt>
                <c:pt idx="84" formatCode="0.00">
                  <c:v>10.079999999999993</c:v>
                </c:pt>
                <c:pt idx="85" formatCode="0.00">
                  <c:v>10.199999999999992</c:v>
                </c:pt>
                <c:pt idx="86" formatCode="0.00">
                  <c:v>10.319999999999991</c:v>
                </c:pt>
                <c:pt idx="87" formatCode="0.00">
                  <c:v>10.439999999999991</c:v>
                </c:pt>
                <c:pt idx="88" formatCode="0.00">
                  <c:v>10.55999999999999</c:v>
                </c:pt>
                <c:pt idx="89" formatCode="0.00">
                  <c:v>10.679999999999989</c:v>
                </c:pt>
                <c:pt idx="90" formatCode="0.00">
                  <c:v>10.799999999999988</c:v>
                </c:pt>
                <c:pt idx="91" formatCode="0.00">
                  <c:v>10.919999999999987</c:v>
                </c:pt>
                <c:pt idx="92" formatCode="0.00">
                  <c:v>11.039999999999987</c:v>
                </c:pt>
                <c:pt idx="93" formatCode="0.00">
                  <c:v>11.159999999999986</c:v>
                </c:pt>
                <c:pt idx="94" formatCode="0.00">
                  <c:v>11.279999999999985</c:v>
                </c:pt>
                <c:pt idx="95" formatCode="0.00">
                  <c:v>11.399999999999984</c:v>
                </c:pt>
                <c:pt idx="96" formatCode="0.00">
                  <c:v>11.519999999999984</c:v>
                </c:pt>
                <c:pt idx="97" formatCode="0.00">
                  <c:v>11.639999999999983</c:v>
                </c:pt>
                <c:pt idx="98" formatCode="0.00">
                  <c:v>11.759999999999982</c:v>
                </c:pt>
                <c:pt idx="99" formatCode="0.00">
                  <c:v>11.879999999999981</c:v>
                </c:pt>
                <c:pt idx="100" formatCode="0.00">
                  <c:v>11.99999999999998</c:v>
                </c:pt>
              </c:numCache>
            </c:numRef>
          </c:xVal>
          <c:yVal>
            <c:numRef>
              <c:f>'13136_Biphasic'!$C$24:$C$124</c:f>
              <c:numCache>
                <c:formatCode>0.00</c:formatCode>
                <c:ptCount val="101"/>
                <c:pt idx="0">
                  <c:v>6.4450580251008835</c:v>
                </c:pt>
                <c:pt idx="1">
                  <c:v>6.2747245437515984</c:v>
                </c:pt>
                <c:pt idx="2">
                  <c:v>6.1045367428830968</c:v>
                </c:pt>
                <c:pt idx="3">
                  <c:v>5.9345586010331273</c:v>
                </c:pt>
                <c:pt idx="4">
                  <c:v>5.764881893374354</c:v>
                </c:pt>
                <c:pt idx="5">
                  <c:v>5.59563794742387</c:v>
                </c:pt>
                <c:pt idx="6">
                  <c:v>5.4538020537010956</c:v>
                </c:pt>
                <c:pt idx="7">
                  <c:v>5.2592758298526556</c:v>
                </c:pt>
                <c:pt idx="8">
                  <c:v>5.0927975786816777</c:v>
                </c:pt>
                <c:pt idx="9">
                  <c:v>4.9281009554900042</c:v>
                </c:pt>
                <c:pt idx="10">
                  <c:v>4.7659024924839581</c:v>
                </c:pt>
                <c:pt idx="11">
                  <c:v>4.607165840879559</c:v>
                </c:pt>
                <c:pt idx="12">
                  <c:v>4.4531488995787507</c:v>
                </c:pt>
                <c:pt idx="13">
                  <c:v>4.3054259906530117</c:v>
                </c:pt>
                <c:pt idx="14">
                  <c:v>4.1658541079801932</c:v>
                </c:pt>
                <c:pt idx="15">
                  <c:v>4.0364473807789611</c:v>
                </c:pt>
                <c:pt idx="16">
                  <c:v>3.9191389810783379</c:v>
                </c:pt>
                <c:pt idx="17">
                  <c:v>3.8154558004594965</c:v>
                </c:pt>
                <c:pt idx="18">
                  <c:v>3.7261963315137505</c:v>
                </c:pt>
                <c:pt idx="19">
                  <c:v>3.6512398007596265</c:v>
                </c:pt>
                <c:pt idx="20">
                  <c:v>3.5895760147936393</c:v>
                </c:pt>
                <c:pt idx="21">
                  <c:v>3.5395413421900064</c:v>
                </c:pt>
                <c:pt idx="22">
                  <c:v>3.4991533915941311</c:v>
                </c:pt>
                <c:pt idx="23">
                  <c:v>3.4664200602761968</c:v>
                </c:pt>
                <c:pt idx="24">
                  <c:v>3.4395488851488443</c:v>
                </c:pt>
                <c:pt idx="25">
                  <c:v>3.4170460525116604</c:v>
                </c:pt>
                <c:pt idx="26">
                  <c:v>3.3977324168677763</c:v>
                </c:pt>
                <c:pt idx="27">
                  <c:v>3.3807124221984481</c:v>
                </c:pt>
                <c:pt idx="28">
                  <c:v>3.3653242209314964</c:v>
                </c:pt>
                <c:pt idx="29">
                  <c:v>3.3510880135537575</c:v>
                </c:pt>
                <c:pt idx="30">
                  <c:v>3.3376606465168384</c:v>
                </c:pt>
                <c:pt idx="31">
                  <c:v>3.3247990075108267</c:v>
                </c:pt>
                <c:pt idx="32">
                  <c:v>3.3123319939773879</c:v>
                </c:pt>
                <c:pt idx="33">
                  <c:v>3.3001397367420924</c:v>
                </c:pt>
                <c:pt idx="34">
                  <c:v>3.2881385275530683</c:v>
                </c:pt>
                <c:pt idx="35">
                  <c:v>3.2762700403147194</c:v>
                </c:pt>
                <c:pt idx="36">
                  <c:v>3.2644936974012295</c:v>
                </c:pt>
                <c:pt idx="37">
                  <c:v>3.2527812990988503</c:v>
                </c:pt>
                <c:pt idx="38">
                  <c:v>3.241113262387207</c:v>
                </c:pt>
                <c:pt idx="39">
                  <c:v>3.2294759950419043</c:v>
                </c:pt>
                <c:pt idx="40">
                  <c:v>3.2178600663188224</c:v>
                </c:pt>
                <c:pt idx="41">
                  <c:v>3.2062589344731287</c:v>
                </c:pt>
                <c:pt idx="42">
                  <c:v>3.1946680625286521</c:v>
                </c:pt>
                <c:pt idx="43">
                  <c:v>3.1830843042763513</c:v>
                </c:pt>
                <c:pt idx="44">
                  <c:v>3.1715054781283016</c:v>
                </c:pt>
                <c:pt idx="45">
                  <c:v>3.1599300714536418</c:v>
                </c:pt>
                <c:pt idx="46">
                  <c:v>3.1483570354928396</c:v>
                </c:pt>
                <c:pt idx="47">
                  <c:v>3.1367856431245187</c:v>
                </c:pt>
                <c:pt idx="48">
                  <c:v>3.125215390233699</c:v>
                </c:pt>
                <c:pt idx="49">
                  <c:v>3.1136459273208983</c:v>
                </c:pt>
                <c:pt idx="50">
                  <c:v>3.1020770120827308</c:v>
                </c:pt>
                <c:pt idx="51">
                  <c:v>3.0905084765345232</c:v>
                </c:pt>
                <c:pt idx="52">
                  <c:v>3.0789402042159701</c:v>
                </c:pt>
                <c:pt idx="53">
                  <c:v>3.0673721143877954</c:v>
                </c:pt>
                <c:pt idx="54">
                  <c:v>3.0558041510754164</c:v>
                </c:pt>
                <c:pt idx="55">
                  <c:v>3.0442362754730694</c:v>
                </c:pt>
                <c:pt idx="56">
                  <c:v>3.0326684606777263</c:v>
                </c:pt>
                <c:pt idx="57">
                  <c:v>3.0211006880382296</c:v>
                </c:pt>
                <c:pt idx="58">
                  <c:v>3.0095329446242323</c:v>
                </c:pt>
                <c:pt idx="59">
                  <c:v>2.9979652214714747</c:v>
                </c:pt>
                <c:pt idx="60">
                  <c:v>2.9863975123652784</c:v>
                </c:pt>
                <c:pt idx="61">
                  <c:v>2.9748298129971769</c:v>
                </c:pt>
                <c:pt idx="62">
                  <c:v>2.9632621203802296</c:v>
                </c:pt>
                <c:pt idx="63">
                  <c:v>2.9516944324436709</c:v>
                </c:pt>
                <c:pt idx="64">
                  <c:v>2.9401267477518971</c:v>
                </c:pt>
                <c:pt idx="65">
                  <c:v>2.9285590653096434</c:v>
                </c:pt>
                <c:pt idx="66">
                  <c:v>2.9169913844269195</c:v>
                </c:pt>
                <c:pt idx="67">
                  <c:v>2.9054237046253752</c:v>
                </c:pt>
                <c:pt idx="68">
                  <c:v>2.8938560255733825</c:v>
                </c:pt>
                <c:pt idx="69">
                  <c:v>2.8822883470410336</c:v>
                </c:pt>
                <c:pt idx="70">
                  <c:v>2.8707206688689393</c:v>
                </c:pt>
                <c:pt idx="71">
                  <c:v>2.8591529909465994</c:v>
                </c:pt>
                <c:pt idx="72">
                  <c:v>2.8475853131974072</c:v>
                </c:pt>
                <c:pt idx="73">
                  <c:v>2.836017635568254</c:v>
                </c:pt>
                <c:pt idx="74">
                  <c:v>2.8244499580223206</c:v>
                </c:pt>
                <c:pt idx="75">
                  <c:v>2.8128822805340805</c:v>
                </c:pt>
                <c:pt idx="76">
                  <c:v>2.8013146030858382</c:v>
                </c:pt>
                <c:pt idx="77">
                  <c:v>2.7897469256653249</c:v>
                </c:pt>
                <c:pt idx="78">
                  <c:v>2.7781792482640357</c:v>
                </c:pt>
                <c:pt idx="79">
                  <c:v>2.7666115708760741</c:v>
                </c:pt>
                <c:pt idx="80">
                  <c:v>2.7550438934973513</c:v>
                </c:pt>
                <c:pt idx="81">
                  <c:v>2.7434762161250346</c:v>
                </c:pt>
                <c:pt idx="82">
                  <c:v>2.7319085387571582</c:v>
                </c:pt>
                <c:pt idx="83">
                  <c:v>2.7203408613923608</c:v>
                </c:pt>
                <c:pt idx="84">
                  <c:v>2.7087731840296976</c:v>
                </c:pt>
                <c:pt idx="85">
                  <c:v>2.6972055066685141</c:v>
                </c:pt>
                <c:pt idx="86">
                  <c:v>2.6856378293083565</c:v>
                </c:pt>
                <c:pt idx="87">
                  <c:v>2.6740701519489103</c:v>
                </c:pt>
                <c:pt idx="88">
                  <c:v>2.6625024745899566</c:v>
                </c:pt>
                <c:pt idx="89">
                  <c:v>2.6509347972313448</c:v>
                </c:pt>
                <c:pt idx="90">
                  <c:v>2.6393671198729702</c:v>
                </c:pt>
                <c:pt idx="91">
                  <c:v>2.6277994425147595</c:v>
                </c:pt>
                <c:pt idx="92">
                  <c:v>2.6162317651566633</c:v>
                </c:pt>
                <c:pt idx="93">
                  <c:v>2.6046640877986458</c:v>
                </c:pt>
                <c:pt idx="94">
                  <c:v>2.5930964104406828</c:v>
                </c:pt>
                <c:pt idx="95">
                  <c:v>2.5815287330827581</c:v>
                </c:pt>
                <c:pt idx="96">
                  <c:v>2.5699610557248596</c:v>
                </c:pt>
                <c:pt idx="97">
                  <c:v>2.5583933783669792</c:v>
                </c:pt>
                <c:pt idx="98">
                  <c:v>2.5468257010091118</c:v>
                </c:pt>
                <c:pt idx="99">
                  <c:v>2.5352580236512527</c:v>
                </c:pt>
                <c:pt idx="100">
                  <c:v>2.5236903462933999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958968"/>
        <c:axId val="226959360"/>
      </c:scatterChart>
      <c:valAx>
        <c:axId val="2269589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6959360"/>
        <c:crosses val="autoZero"/>
        <c:crossBetween val="midCat"/>
      </c:valAx>
      <c:valAx>
        <c:axId val="2269593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958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</xdr:colOff>
      <xdr:row>16</xdr:row>
      <xdr:rowOff>14288</xdr:rowOff>
    </xdr:from>
    <xdr:to>
      <xdr:col>14</xdr:col>
      <xdr:colOff>5158</xdr:colOff>
      <xdr:row>37</xdr:row>
      <xdr:rowOff>96188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10583</xdr:colOff>
      <xdr:row>16</xdr:row>
      <xdr:rowOff>2645</xdr:rowOff>
    </xdr:from>
    <xdr:to>
      <xdr:col>14</xdr:col>
      <xdr:colOff>14683</xdr:colOff>
      <xdr:row>37</xdr:row>
      <xdr:rowOff>84545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11641</xdr:colOff>
      <xdr:row>17</xdr:row>
      <xdr:rowOff>24870</xdr:rowOff>
    </xdr:from>
    <xdr:to>
      <xdr:col>14</xdr:col>
      <xdr:colOff>15741</xdr:colOff>
      <xdr:row>38</xdr:row>
      <xdr:rowOff>106770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15</xdr:row>
      <xdr:rowOff>11112</xdr:rowOff>
    </xdr:from>
    <xdr:to>
      <xdr:col>15</xdr:col>
      <xdr:colOff>159675</xdr:colOff>
      <xdr:row>36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zoomScale="90" zoomScaleNormal="90" workbookViewId="0"/>
  </sheetViews>
  <sheetFormatPr defaultRowHeight="15" x14ac:dyDescent="0.25"/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1">
        <v>0</v>
      </c>
      <c r="B2" s="2">
        <v>6.4771212547196626</v>
      </c>
      <c r="C2" s="1">
        <v>12628</v>
      </c>
      <c r="D2" s="1" t="s">
        <v>4</v>
      </c>
    </row>
    <row r="3" spans="1:4" x14ac:dyDescent="0.25">
      <c r="A3" s="1">
        <v>2</v>
      </c>
      <c r="B3" s="2">
        <v>2.8633228601204559</v>
      </c>
      <c r="C3" s="1">
        <v>12628</v>
      </c>
      <c r="D3" s="1" t="s">
        <v>4</v>
      </c>
    </row>
    <row r="4" spans="1:4" x14ac:dyDescent="0.25">
      <c r="A4" s="1">
        <v>6</v>
      </c>
      <c r="B4" s="2">
        <v>2</v>
      </c>
      <c r="C4" s="1">
        <v>12628</v>
      </c>
      <c r="D4" s="1" t="s">
        <v>4</v>
      </c>
    </row>
    <row r="5" spans="1:4" x14ac:dyDescent="0.25">
      <c r="A5" s="1">
        <v>8</v>
      </c>
      <c r="B5" s="2">
        <v>2.5882717068423289</v>
      </c>
      <c r="C5" s="1">
        <v>12628</v>
      </c>
      <c r="D5" s="1" t="s">
        <v>4</v>
      </c>
    </row>
    <row r="6" spans="1:4" x14ac:dyDescent="0.25">
      <c r="A6" s="1">
        <v>10</v>
      </c>
      <c r="B6" s="2">
        <v>2.9357591037453119</v>
      </c>
      <c r="C6" s="1">
        <v>12628</v>
      </c>
      <c r="D6" s="1" t="s">
        <v>4</v>
      </c>
    </row>
    <row r="7" spans="1:4" x14ac:dyDescent="0.25">
      <c r="A7" s="1">
        <v>12</v>
      </c>
      <c r="B7" s="2">
        <v>2.0969100130080562</v>
      </c>
      <c r="C7" s="1">
        <v>12628</v>
      </c>
      <c r="D7" s="1" t="s">
        <v>4</v>
      </c>
    </row>
    <row r="8" spans="1:4" x14ac:dyDescent="0.25">
      <c r="A8" s="1">
        <v>0</v>
      </c>
      <c r="B8" s="2">
        <v>6.2304489213782741</v>
      </c>
      <c r="C8" s="1">
        <v>12628</v>
      </c>
      <c r="D8" s="1" t="s">
        <v>5</v>
      </c>
    </row>
    <row r="9" spans="1:4" x14ac:dyDescent="0.25">
      <c r="A9" s="1">
        <v>2</v>
      </c>
      <c r="B9" s="2">
        <v>3.568201724066995</v>
      </c>
      <c r="C9" s="1">
        <v>12628</v>
      </c>
      <c r="D9" s="1" t="s">
        <v>5</v>
      </c>
    </row>
    <row r="10" spans="1:4" x14ac:dyDescent="0.25">
      <c r="A10" s="1">
        <v>4</v>
      </c>
      <c r="B10" s="2">
        <v>1.5740312677277188</v>
      </c>
      <c r="C10" s="1">
        <v>12628</v>
      </c>
      <c r="D10" s="1" t="s">
        <v>5</v>
      </c>
    </row>
    <row r="11" spans="1:4" x14ac:dyDescent="0.25">
      <c r="A11" s="1">
        <v>6</v>
      </c>
      <c r="B11" s="2">
        <v>2.9229848157088827</v>
      </c>
      <c r="C11" s="1">
        <v>12628</v>
      </c>
      <c r="D11" s="1" t="s">
        <v>5</v>
      </c>
    </row>
    <row r="12" spans="1:4" x14ac:dyDescent="0.25">
      <c r="A12" s="1">
        <v>8</v>
      </c>
      <c r="B12" s="2">
        <v>1.5740312677277188</v>
      </c>
      <c r="C12" s="1">
        <v>12628</v>
      </c>
      <c r="D12" s="1" t="s">
        <v>5</v>
      </c>
    </row>
    <row r="13" spans="1:4" x14ac:dyDescent="0.25">
      <c r="A13" s="1">
        <v>10</v>
      </c>
      <c r="B13" s="2">
        <v>1.3979400086720377</v>
      </c>
      <c r="C13" s="1">
        <v>12628</v>
      </c>
      <c r="D13" s="1" t="s">
        <v>5</v>
      </c>
    </row>
    <row r="14" spans="1:4" x14ac:dyDescent="0.25">
      <c r="A14" s="1">
        <v>12</v>
      </c>
      <c r="B14" s="2">
        <v>2.1760912590556813</v>
      </c>
      <c r="C14" s="1">
        <v>12628</v>
      </c>
      <c r="D14" s="1" t="s">
        <v>5</v>
      </c>
    </row>
    <row r="15" spans="1:4" x14ac:dyDescent="0.25">
      <c r="A15" s="1">
        <v>0</v>
      </c>
      <c r="B15" s="2">
        <v>6.2304489213782741</v>
      </c>
      <c r="C15" s="1">
        <v>12628</v>
      </c>
      <c r="D15" s="1" t="s">
        <v>6</v>
      </c>
    </row>
    <row r="16" spans="1:4" x14ac:dyDescent="0.25">
      <c r="A16" s="1">
        <v>2</v>
      </c>
      <c r="B16" s="2">
        <v>3.8260748027008264</v>
      </c>
      <c r="C16" s="1">
        <v>12628</v>
      </c>
      <c r="D16" s="1" t="s">
        <v>6</v>
      </c>
    </row>
    <row r="17" spans="1:4" x14ac:dyDescent="0.25">
      <c r="A17" s="1">
        <v>4</v>
      </c>
      <c r="B17" s="2">
        <v>2.9834007381805381</v>
      </c>
      <c r="C17" s="1">
        <v>12628</v>
      </c>
      <c r="D17" s="1" t="s">
        <v>6</v>
      </c>
    </row>
    <row r="18" spans="1:4" x14ac:dyDescent="0.25">
      <c r="A18" s="1">
        <v>6</v>
      </c>
      <c r="B18" s="2">
        <v>2.6283889300503116</v>
      </c>
      <c r="C18" s="1">
        <v>12628</v>
      </c>
      <c r="D18" s="1" t="s">
        <v>6</v>
      </c>
    </row>
    <row r="19" spans="1:4" x14ac:dyDescent="0.25">
      <c r="A19" s="1">
        <v>8</v>
      </c>
      <c r="B19" s="2">
        <v>2.6532125137753435</v>
      </c>
      <c r="C19" s="1">
        <v>12628</v>
      </c>
      <c r="D19" s="1" t="s">
        <v>6</v>
      </c>
    </row>
    <row r="20" spans="1:4" x14ac:dyDescent="0.25">
      <c r="A20" s="1">
        <v>10</v>
      </c>
      <c r="B20" s="2">
        <v>3.5440680443502757</v>
      </c>
      <c r="C20" s="1">
        <v>12628</v>
      </c>
      <c r="D20" s="1" t="s">
        <v>6</v>
      </c>
    </row>
    <row r="21" spans="1:4" x14ac:dyDescent="0.25">
      <c r="A21" s="1">
        <v>12</v>
      </c>
      <c r="B21" s="2">
        <v>2.6879746200345558</v>
      </c>
      <c r="C21" s="1">
        <v>12628</v>
      </c>
      <c r="D21" s="1" t="s">
        <v>6</v>
      </c>
    </row>
    <row r="22" spans="1:4" x14ac:dyDescent="0.25">
      <c r="A22" s="1">
        <v>0</v>
      </c>
      <c r="B22" s="2">
        <v>6.6334684555795862</v>
      </c>
      <c r="C22" s="1">
        <v>12662</v>
      </c>
      <c r="D22" s="1" t="s">
        <v>4</v>
      </c>
    </row>
    <row r="23" spans="1:4" x14ac:dyDescent="0.25">
      <c r="A23" s="1">
        <v>2</v>
      </c>
      <c r="B23" s="2">
        <v>2.4771212547196626</v>
      </c>
      <c r="C23" s="1">
        <v>12662</v>
      </c>
      <c r="D23" s="1" t="s">
        <v>4</v>
      </c>
    </row>
    <row r="24" spans="1:4" x14ac:dyDescent="0.25">
      <c r="A24" s="1">
        <v>4</v>
      </c>
      <c r="B24" s="2">
        <v>2.7501225267834002</v>
      </c>
      <c r="C24" s="1">
        <v>12662</v>
      </c>
      <c r="D24" s="1" t="s">
        <v>4</v>
      </c>
    </row>
    <row r="25" spans="1:4" x14ac:dyDescent="0.25">
      <c r="A25" s="1">
        <v>6</v>
      </c>
      <c r="B25" s="2">
        <v>3.8677620246502005</v>
      </c>
      <c r="C25" s="1">
        <v>12662</v>
      </c>
      <c r="D25" s="1" t="s">
        <v>4</v>
      </c>
    </row>
    <row r="26" spans="1:4" x14ac:dyDescent="0.25">
      <c r="A26" s="1">
        <v>8</v>
      </c>
      <c r="B26" s="2">
        <v>1.7958800173440752</v>
      </c>
      <c r="C26" s="1">
        <v>12662</v>
      </c>
      <c r="D26" s="1" t="s">
        <v>4</v>
      </c>
    </row>
    <row r="27" spans="1:4" x14ac:dyDescent="0.25">
      <c r="A27" s="1">
        <v>10</v>
      </c>
      <c r="B27" s="2">
        <v>1.6989700043360187</v>
      </c>
      <c r="C27" s="1">
        <v>12662</v>
      </c>
      <c r="D27" s="1" t="s">
        <v>4</v>
      </c>
    </row>
    <row r="28" spans="1:4" x14ac:dyDescent="0.25">
      <c r="A28" s="1">
        <v>12</v>
      </c>
      <c r="B28" s="2">
        <v>2.2108533653148932</v>
      </c>
      <c r="C28" s="1">
        <v>12662</v>
      </c>
      <c r="D28" s="1" t="s">
        <v>4</v>
      </c>
    </row>
    <row r="29" spans="1:4" x14ac:dyDescent="0.25">
      <c r="A29" s="1">
        <v>0</v>
      </c>
      <c r="B29" s="2">
        <v>6.6334684555795862</v>
      </c>
      <c r="C29" s="1">
        <v>12662</v>
      </c>
      <c r="D29" s="1" t="s">
        <v>5</v>
      </c>
    </row>
    <row r="30" spans="1:4" x14ac:dyDescent="0.25">
      <c r="A30" s="1">
        <v>2</v>
      </c>
      <c r="B30" s="2">
        <v>3.2787536009528289</v>
      </c>
      <c r="C30" s="1">
        <v>12662</v>
      </c>
      <c r="D30" s="1" t="s">
        <v>5</v>
      </c>
    </row>
    <row r="31" spans="1:4" x14ac:dyDescent="0.25">
      <c r="A31" s="1">
        <v>4</v>
      </c>
      <c r="B31" s="2">
        <v>1.7958800173440752</v>
      </c>
      <c r="C31" s="1">
        <v>12662</v>
      </c>
      <c r="D31" s="1" t="s">
        <v>5</v>
      </c>
    </row>
    <row r="32" spans="1:4" x14ac:dyDescent="0.25">
      <c r="A32" s="1">
        <v>6</v>
      </c>
      <c r="B32" s="2">
        <v>2.1760912590556813</v>
      </c>
      <c r="C32" s="1">
        <v>12662</v>
      </c>
      <c r="D32" s="1" t="s">
        <v>5</v>
      </c>
    </row>
    <row r="33" spans="1:4" x14ac:dyDescent="0.25">
      <c r="A33" s="1">
        <v>8</v>
      </c>
      <c r="B33" s="2">
        <v>2.5440680443502757</v>
      </c>
      <c r="C33" s="1">
        <v>12662</v>
      </c>
      <c r="D33" s="1" t="s">
        <v>5</v>
      </c>
    </row>
    <row r="34" spans="1:4" x14ac:dyDescent="0.25">
      <c r="A34" s="1">
        <v>10</v>
      </c>
      <c r="B34" s="2">
        <v>1.8750612633917001</v>
      </c>
      <c r="C34" s="1">
        <v>12662</v>
      </c>
      <c r="D34" s="1" t="s">
        <v>5</v>
      </c>
    </row>
    <row r="35" spans="1:4" x14ac:dyDescent="0.25">
      <c r="A35" s="1">
        <v>0</v>
      </c>
      <c r="B35" s="2">
        <v>6.1038037209559572</v>
      </c>
      <c r="C35" s="1">
        <v>12662</v>
      </c>
      <c r="D35" s="1" t="s">
        <v>6</v>
      </c>
    </row>
    <row r="36" spans="1:4" x14ac:dyDescent="0.25">
      <c r="A36" s="1">
        <v>2</v>
      </c>
      <c r="B36" s="2">
        <v>3.1958996524092336</v>
      </c>
      <c r="C36" s="1">
        <v>12662</v>
      </c>
      <c r="D36" s="1" t="s">
        <v>6</v>
      </c>
    </row>
    <row r="37" spans="1:4" x14ac:dyDescent="0.25">
      <c r="A37" s="1">
        <v>4</v>
      </c>
      <c r="B37" s="2">
        <v>2.9777236052888476</v>
      </c>
      <c r="C37" s="1">
        <v>12662</v>
      </c>
      <c r="D37" s="1" t="s">
        <v>6</v>
      </c>
    </row>
    <row r="38" spans="1:4" x14ac:dyDescent="0.25">
      <c r="A38" s="1">
        <v>6</v>
      </c>
      <c r="B38" s="2">
        <v>2.6879746200345558</v>
      </c>
      <c r="C38" s="1">
        <v>12662</v>
      </c>
      <c r="D38" s="1" t="s">
        <v>6</v>
      </c>
    </row>
    <row r="39" spans="1:4" x14ac:dyDescent="0.25">
      <c r="A39" s="1">
        <v>8</v>
      </c>
      <c r="B39" s="2">
        <v>2.8893017025063101</v>
      </c>
      <c r="C39" s="1">
        <v>12662</v>
      </c>
      <c r="D39" s="1" t="s">
        <v>6</v>
      </c>
    </row>
    <row r="40" spans="1:4" x14ac:dyDescent="0.25">
      <c r="A40" s="1">
        <v>10</v>
      </c>
      <c r="B40" s="2">
        <v>2.9229848157088827</v>
      </c>
      <c r="C40" s="1">
        <v>12662</v>
      </c>
      <c r="D40" s="1" t="s">
        <v>6</v>
      </c>
    </row>
    <row r="41" spans="1:4" x14ac:dyDescent="0.25">
      <c r="A41" s="1">
        <v>0</v>
      </c>
      <c r="B41" s="2">
        <v>6.6334684555795862</v>
      </c>
      <c r="C41" s="1">
        <v>13126</v>
      </c>
      <c r="D41" s="1" t="s">
        <v>4</v>
      </c>
    </row>
    <row r="42" spans="1:4" x14ac:dyDescent="0.25">
      <c r="A42" s="1">
        <v>2</v>
      </c>
      <c r="B42" s="2">
        <v>3.6532125137753435</v>
      </c>
      <c r="C42" s="1">
        <v>13126</v>
      </c>
      <c r="D42" s="1" t="s">
        <v>4</v>
      </c>
    </row>
    <row r="43" spans="1:4" x14ac:dyDescent="0.25">
      <c r="A43" s="1">
        <v>4</v>
      </c>
      <c r="B43" s="2">
        <v>2.6766936096248664</v>
      </c>
      <c r="C43" s="1">
        <v>13126</v>
      </c>
      <c r="D43" s="1" t="s">
        <v>4</v>
      </c>
    </row>
    <row r="44" spans="1:4" x14ac:dyDescent="0.25">
      <c r="A44" s="1">
        <v>6</v>
      </c>
      <c r="B44" s="2">
        <v>3.8293037728310249</v>
      </c>
      <c r="C44" s="1">
        <v>13126</v>
      </c>
      <c r="D44" s="1" t="s">
        <v>4</v>
      </c>
    </row>
    <row r="45" spans="1:4" x14ac:dyDescent="0.25">
      <c r="A45" s="1">
        <v>8</v>
      </c>
      <c r="B45" s="2">
        <v>3.3756636139608855</v>
      </c>
      <c r="C45" s="1">
        <v>13126</v>
      </c>
      <c r="D45" s="1" t="s">
        <v>4</v>
      </c>
    </row>
    <row r="46" spans="1:4" x14ac:dyDescent="0.25">
      <c r="A46" s="1">
        <v>10</v>
      </c>
      <c r="B46" s="2">
        <v>3.0791812460476247</v>
      </c>
      <c r="C46" s="1">
        <v>13126</v>
      </c>
      <c r="D46" s="1" t="s">
        <v>4</v>
      </c>
    </row>
    <row r="47" spans="1:4" x14ac:dyDescent="0.25">
      <c r="A47" s="1">
        <v>12</v>
      </c>
      <c r="B47" s="2">
        <v>2.5440680443502757</v>
      </c>
      <c r="C47" s="1">
        <v>13126</v>
      </c>
      <c r="D47" s="1" t="s">
        <v>4</v>
      </c>
    </row>
    <row r="48" spans="1:4" x14ac:dyDescent="0.25">
      <c r="A48" s="1">
        <v>0</v>
      </c>
      <c r="B48" s="2">
        <v>6.3483048630481607</v>
      </c>
      <c r="C48" s="1">
        <v>13126</v>
      </c>
      <c r="D48" s="1" t="s">
        <v>5</v>
      </c>
    </row>
    <row r="49" spans="1:4" x14ac:dyDescent="0.25">
      <c r="A49" s="1">
        <v>2</v>
      </c>
      <c r="B49" s="2">
        <v>3.1383026981662816</v>
      </c>
      <c r="C49" s="1">
        <v>13126</v>
      </c>
      <c r="D49" s="1" t="s">
        <v>5</v>
      </c>
    </row>
    <row r="50" spans="1:4" x14ac:dyDescent="0.25">
      <c r="A50" s="1">
        <v>6</v>
      </c>
      <c r="B50" s="2">
        <v>2.6283889300503116</v>
      </c>
      <c r="C50" s="1">
        <v>13126</v>
      </c>
      <c r="D50" s="1" t="s">
        <v>5</v>
      </c>
    </row>
    <row r="51" spans="1:4" x14ac:dyDescent="0.25">
      <c r="A51" s="1">
        <v>8</v>
      </c>
      <c r="B51" s="2">
        <v>2.5440680443502757</v>
      </c>
      <c r="C51" s="1">
        <v>13126</v>
      </c>
      <c r="D51" s="1" t="s">
        <v>5</v>
      </c>
    </row>
    <row r="52" spans="1:4" x14ac:dyDescent="0.25">
      <c r="A52" s="1">
        <v>10</v>
      </c>
      <c r="B52" s="2">
        <v>2</v>
      </c>
      <c r="C52" s="1">
        <v>13126</v>
      </c>
      <c r="D52" s="1" t="s">
        <v>5</v>
      </c>
    </row>
    <row r="53" spans="1:4" x14ac:dyDescent="0.25">
      <c r="A53" s="1">
        <v>12</v>
      </c>
      <c r="B53" s="2">
        <v>2.8750612633917001</v>
      </c>
      <c r="C53" s="1">
        <v>13126</v>
      </c>
      <c r="D53" s="1" t="s">
        <v>5</v>
      </c>
    </row>
    <row r="54" spans="1:4" x14ac:dyDescent="0.25">
      <c r="A54" s="1">
        <v>0</v>
      </c>
      <c r="B54" s="2">
        <v>6.6020599913279625</v>
      </c>
      <c r="C54" s="1">
        <v>13126</v>
      </c>
      <c r="D54" s="1" t="s">
        <v>6</v>
      </c>
    </row>
    <row r="55" spans="1:4" x14ac:dyDescent="0.25">
      <c r="A55" s="1">
        <v>2</v>
      </c>
      <c r="B55" s="2">
        <v>3.3979400086720375</v>
      </c>
      <c r="C55" s="1">
        <v>13126</v>
      </c>
      <c r="D55" s="1" t="s">
        <v>6</v>
      </c>
    </row>
    <row r="56" spans="1:4" x14ac:dyDescent="0.25">
      <c r="A56" s="1">
        <v>4</v>
      </c>
      <c r="B56" s="2">
        <v>2.0511525224473814</v>
      </c>
      <c r="C56" s="1">
        <v>13126</v>
      </c>
      <c r="D56" s="1" t="s">
        <v>6</v>
      </c>
    </row>
    <row r="57" spans="1:4" x14ac:dyDescent="0.25">
      <c r="A57" s="1">
        <v>8</v>
      </c>
      <c r="B57" s="2">
        <v>2.9030899869919438</v>
      </c>
      <c r="C57" s="1">
        <v>13126</v>
      </c>
      <c r="D57" s="1" t="s">
        <v>6</v>
      </c>
    </row>
    <row r="58" spans="1:4" x14ac:dyDescent="0.25">
      <c r="A58" s="1">
        <v>10</v>
      </c>
      <c r="B58" s="2">
        <v>2.0969100130080562</v>
      </c>
      <c r="C58" s="1">
        <v>13126</v>
      </c>
      <c r="D58" s="1" t="s">
        <v>6</v>
      </c>
    </row>
    <row r="59" spans="1:4" x14ac:dyDescent="0.25">
      <c r="A59" s="1">
        <v>12</v>
      </c>
      <c r="B59" s="2">
        <v>2.2108533653148932</v>
      </c>
      <c r="C59" s="1">
        <v>13126</v>
      </c>
      <c r="D59" s="1" t="s">
        <v>6</v>
      </c>
    </row>
    <row r="60" spans="1:4" x14ac:dyDescent="0.25">
      <c r="A60" s="1">
        <v>0</v>
      </c>
      <c r="B60" s="2">
        <v>6.3424226808222066</v>
      </c>
      <c r="C60" s="1">
        <v>13136</v>
      </c>
      <c r="D60" s="1" t="s">
        <v>4</v>
      </c>
    </row>
    <row r="61" spans="1:4" x14ac:dyDescent="0.25">
      <c r="A61" s="1">
        <v>2</v>
      </c>
      <c r="B61" s="2">
        <v>3.8129133566428557</v>
      </c>
      <c r="C61" s="1">
        <v>13136</v>
      </c>
      <c r="D61" s="1" t="s">
        <v>4</v>
      </c>
    </row>
    <row r="62" spans="1:4" x14ac:dyDescent="0.25">
      <c r="A62" s="1">
        <v>4</v>
      </c>
      <c r="B62" s="2">
        <v>3.2730012720637376</v>
      </c>
      <c r="C62" s="1">
        <v>13136</v>
      </c>
      <c r="D62" s="1" t="s">
        <v>4</v>
      </c>
    </row>
    <row r="63" spans="1:4" x14ac:dyDescent="0.25">
      <c r="A63" s="1">
        <v>6</v>
      </c>
      <c r="B63" s="2">
        <v>1.6989700043360187</v>
      </c>
      <c r="C63" s="1">
        <v>13136</v>
      </c>
      <c r="D63" s="1" t="s">
        <v>4</v>
      </c>
    </row>
    <row r="64" spans="1:4" x14ac:dyDescent="0.25">
      <c r="A64" s="1">
        <v>8</v>
      </c>
      <c r="B64" s="2">
        <v>3.157607853361668</v>
      </c>
      <c r="C64" s="1">
        <v>13136</v>
      </c>
      <c r="D64" s="1" t="s">
        <v>4</v>
      </c>
    </row>
    <row r="65" spans="1:4" x14ac:dyDescent="0.25">
      <c r="A65" s="1">
        <v>10</v>
      </c>
      <c r="B65" s="2">
        <v>3.1055101847699738</v>
      </c>
      <c r="C65" s="1">
        <v>13136</v>
      </c>
      <c r="D65" s="1" t="s">
        <v>4</v>
      </c>
    </row>
    <row r="66" spans="1:4" x14ac:dyDescent="0.25">
      <c r="A66" s="1">
        <v>12</v>
      </c>
      <c r="B66" s="2">
        <v>2.9542425094393248</v>
      </c>
      <c r="C66" s="1">
        <v>13136</v>
      </c>
      <c r="D66" s="1" t="s">
        <v>4</v>
      </c>
    </row>
    <row r="67" spans="1:4" x14ac:dyDescent="0.25">
      <c r="A67" s="1">
        <v>0</v>
      </c>
      <c r="B67" s="2">
        <v>6.6020599913279625</v>
      </c>
      <c r="C67" s="1">
        <v>13136</v>
      </c>
      <c r="D67" s="1" t="s">
        <v>5</v>
      </c>
    </row>
    <row r="68" spans="1:4" x14ac:dyDescent="0.25">
      <c r="A68" s="1">
        <v>2</v>
      </c>
      <c r="B68" s="2">
        <v>4.3979400086720375</v>
      </c>
      <c r="C68" s="1">
        <v>13136</v>
      </c>
      <c r="D68" s="1" t="s">
        <v>5</v>
      </c>
    </row>
    <row r="69" spans="1:4" x14ac:dyDescent="0.25">
      <c r="A69" s="1">
        <v>4</v>
      </c>
      <c r="B69" s="2">
        <v>3.4771212547196626</v>
      </c>
      <c r="C69" s="1">
        <v>13136</v>
      </c>
      <c r="D69" s="1" t="s">
        <v>5</v>
      </c>
    </row>
    <row r="70" spans="1:4" x14ac:dyDescent="0.25">
      <c r="A70" s="1">
        <v>6</v>
      </c>
      <c r="B70" s="2">
        <v>3.2730012720637376</v>
      </c>
      <c r="C70" s="1">
        <v>13136</v>
      </c>
      <c r="D70" s="1" t="s">
        <v>5</v>
      </c>
    </row>
    <row r="71" spans="1:4" x14ac:dyDescent="0.25">
      <c r="A71" s="1">
        <v>8</v>
      </c>
      <c r="B71" s="2">
        <v>2.9945371042984976</v>
      </c>
      <c r="C71" s="1">
        <v>13136</v>
      </c>
      <c r="D71" s="1" t="s">
        <v>5</v>
      </c>
    </row>
    <row r="72" spans="1:4" x14ac:dyDescent="0.25">
      <c r="A72" s="1">
        <v>10</v>
      </c>
      <c r="B72" s="2">
        <v>2.1383026981662816</v>
      </c>
      <c r="C72" s="1">
        <v>13136</v>
      </c>
      <c r="D72" s="1" t="s">
        <v>5</v>
      </c>
    </row>
    <row r="73" spans="1:4" x14ac:dyDescent="0.25">
      <c r="A73" s="1">
        <v>12</v>
      </c>
      <c r="B73" s="2">
        <v>2.3010299956639813</v>
      </c>
      <c r="C73" s="1">
        <v>13136</v>
      </c>
      <c r="D73" s="1" t="s">
        <v>5</v>
      </c>
    </row>
    <row r="74" spans="1:4" x14ac:dyDescent="0.25">
      <c r="A74" s="1">
        <v>0</v>
      </c>
      <c r="B74" s="2">
        <v>6.3926969532596658</v>
      </c>
      <c r="C74" s="1">
        <v>13136</v>
      </c>
      <c r="D74" s="1" t="s">
        <v>6</v>
      </c>
    </row>
    <row r="75" spans="1:4" x14ac:dyDescent="0.25">
      <c r="A75" s="1">
        <v>2</v>
      </c>
      <c r="B75" s="2">
        <v>3.3273589343863303</v>
      </c>
      <c r="C75" s="1">
        <v>13136</v>
      </c>
      <c r="D75" s="1" t="s">
        <v>6</v>
      </c>
    </row>
    <row r="76" spans="1:4" x14ac:dyDescent="0.25">
      <c r="A76" s="1">
        <v>4</v>
      </c>
      <c r="B76" s="2">
        <v>3.8372727025023003</v>
      </c>
      <c r="C76" s="1">
        <v>13136</v>
      </c>
      <c r="D76" s="1" t="s">
        <v>6</v>
      </c>
    </row>
    <row r="77" spans="1:4" x14ac:dyDescent="0.25">
      <c r="A77" s="1">
        <v>6</v>
      </c>
      <c r="B77" s="2">
        <v>3.1760912590556813</v>
      </c>
      <c r="C77" s="1">
        <v>13136</v>
      </c>
      <c r="D77" s="1" t="s">
        <v>6</v>
      </c>
    </row>
    <row r="78" spans="1:4" x14ac:dyDescent="0.25">
      <c r="A78" s="1">
        <v>8</v>
      </c>
      <c r="B78" s="2">
        <v>3.0211892990699383</v>
      </c>
      <c r="C78" s="1">
        <v>13136</v>
      </c>
      <c r="D78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5"/>
  <sheetViews>
    <sheetView topLeftCell="C3" zoomScale="90" zoomScaleNormal="90" workbookViewId="0"/>
  </sheetViews>
  <sheetFormatPr defaultRowHeight="15" x14ac:dyDescent="0.25"/>
  <cols>
    <col min="1" max="1" width="9.140625" style="13"/>
    <col min="2" max="3" width="9.85546875" style="13" customWidth="1"/>
    <col min="4" max="4" width="9.140625" style="13"/>
    <col min="6" max="6" width="11.140625" bestFit="1" customWidth="1"/>
  </cols>
  <sheetData>
    <row r="1" spans="1:36" ht="24" customHeight="1" x14ac:dyDescent="0.25">
      <c r="A1" s="3" t="s">
        <v>0</v>
      </c>
      <c r="B1" s="10" t="s">
        <v>7</v>
      </c>
      <c r="C1" s="10" t="s">
        <v>8</v>
      </c>
      <c r="D1" s="11" t="s">
        <v>9</v>
      </c>
      <c r="E1" s="5"/>
      <c r="F1" s="4" t="s">
        <v>11</v>
      </c>
      <c r="G1" s="4" t="s">
        <v>12</v>
      </c>
      <c r="H1" s="4" t="s">
        <v>14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x14ac:dyDescent="0.25">
      <c r="A2" s="12">
        <v>0</v>
      </c>
      <c r="B2" s="12">
        <v>6.4771212547196626</v>
      </c>
      <c r="C2" s="12">
        <f t="shared" ref="C2:C21" si="0">$G$5+LOG10($G$2*EXP(-$G$3*A2)+(1-$G$2)*EXP(-$G$4*A2))</f>
        <v>6.3135187287836807</v>
      </c>
      <c r="D2" s="12">
        <f t="shared" ref="D2:D21" si="1" xml:space="preserve"> (B2 - C2)^2</f>
        <v>2.6765786492633632E-2</v>
      </c>
      <c r="E2" s="5"/>
      <c r="F2" s="5" t="s">
        <v>22</v>
      </c>
      <c r="G2" s="14">
        <v>0.99987476377381834</v>
      </c>
      <c r="H2" s="14">
        <v>1.7780071477921776E-4</v>
      </c>
      <c r="I2" s="5"/>
      <c r="J2" s="5"/>
      <c r="K2" s="5"/>
      <c r="L2" s="6" t="s">
        <v>15</v>
      </c>
      <c r="M2" s="14">
        <v>0.3533054526163702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x14ac:dyDescent="0.25">
      <c r="A3" s="12">
        <v>2</v>
      </c>
      <c r="B3" s="12">
        <v>2.8633228601204559</v>
      </c>
      <c r="C3" s="12">
        <f t="shared" si="0"/>
        <v>3.417061000649753</v>
      </c>
      <c r="D3" s="12">
        <f t="shared" si="1"/>
        <v>0.30662592827684365</v>
      </c>
      <c r="E3" s="5"/>
      <c r="F3" s="5" t="s">
        <v>23</v>
      </c>
      <c r="G3" s="14">
        <v>3.3865498101567666</v>
      </c>
      <c r="H3" s="14">
        <v>0.59297317445386122</v>
      </c>
      <c r="I3" s="5"/>
      <c r="J3" s="5"/>
      <c r="K3" s="5"/>
      <c r="L3" s="6" t="s">
        <v>18</v>
      </c>
      <c r="M3" s="14">
        <f>SQRT(M2)</f>
        <v>0.5943950307803475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x14ac:dyDescent="0.25">
      <c r="A4" s="12">
        <v>6</v>
      </c>
      <c r="B4" s="12">
        <v>2</v>
      </c>
      <c r="C4" s="12">
        <f t="shared" si="0"/>
        <v>2.4112538943045743</v>
      </c>
      <c r="D4" s="12">
        <f t="shared" si="1"/>
        <v>0.16912976558067794</v>
      </c>
      <c r="E4" s="5"/>
      <c r="F4" s="5" t="s">
        <v>24</v>
      </c>
      <c r="G4" s="14">
        <v>0</v>
      </c>
      <c r="H4" s="14">
        <v>0.135622021761025</v>
      </c>
      <c r="I4" s="5"/>
      <c r="J4" s="5"/>
      <c r="K4" s="5"/>
      <c r="L4" s="6" t="s">
        <v>16</v>
      </c>
      <c r="M4" s="14">
        <v>0.87007115915002275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x14ac:dyDescent="0.25">
      <c r="A5" s="12">
        <v>8</v>
      </c>
      <c r="B5" s="12">
        <v>2.5882717068423289</v>
      </c>
      <c r="C5" s="12">
        <f t="shared" si="0"/>
        <v>2.4112487070113788</v>
      </c>
      <c r="D5" s="12">
        <f t="shared" si="1"/>
        <v>3.1337142469148538E-2</v>
      </c>
      <c r="E5" s="5"/>
      <c r="F5" s="5" t="s">
        <v>13</v>
      </c>
      <c r="G5" s="14">
        <v>6.3135187287836807</v>
      </c>
      <c r="H5" s="14">
        <v>0.34316795772293851</v>
      </c>
      <c r="I5" s="5"/>
      <c r="J5" s="5"/>
      <c r="K5" s="5"/>
      <c r="L5" s="6" t="s">
        <v>17</v>
      </c>
      <c r="M5" s="14">
        <v>0.84570950149065194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x14ac:dyDescent="0.25">
      <c r="A6" s="12">
        <v>10</v>
      </c>
      <c r="B6" s="12">
        <v>2.9357591037453119</v>
      </c>
      <c r="C6" s="12">
        <f t="shared" si="0"/>
        <v>2.4112487010763397</v>
      </c>
      <c r="D6" s="12">
        <f t="shared" si="1"/>
        <v>0.27511116250796736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x14ac:dyDescent="0.25">
      <c r="A7" s="12">
        <v>12</v>
      </c>
      <c r="B7" s="12">
        <v>2.0969100130080562</v>
      </c>
      <c r="C7" s="12">
        <f t="shared" si="0"/>
        <v>2.4112487010695491</v>
      </c>
      <c r="D7" s="12">
        <f t="shared" si="1"/>
        <v>9.8808810812220538E-2</v>
      </c>
      <c r="E7" s="5"/>
      <c r="F7" s="4" t="s">
        <v>19</v>
      </c>
      <c r="G7" s="5"/>
      <c r="H7" s="9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x14ac:dyDescent="0.25">
      <c r="A8" s="12">
        <v>0</v>
      </c>
      <c r="B8" s="12">
        <v>6.2304489213782741</v>
      </c>
      <c r="C8" s="12">
        <f t="shared" si="0"/>
        <v>6.3135187287836807</v>
      </c>
      <c r="D8" s="12">
        <f t="shared" si="1"/>
        <v>6.900592902371344E-3</v>
      </c>
      <c r="E8" s="5"/>
      <c r="F8" s="5" t="s">
        <v>28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x14ac:dyDescent="0.25">
      <c r="A9" s="12">
        <v>2</v>
      </c>
      <c r="B9" s="12">
        <v>3.568201724066995</v>
      </c>
      <c r="C9" s="12">
        <f t="shared" si="0"/>
        <v>3.417061000649753</v>
      </c>
      <c r="D9" s="12">
        <f t="shared" si="1"/>
        <v>2.2843518275087227E-2</v>
      </c>
      <c r="E9" s="5"/>
      <c r="F9" s="4" t="s">
        <v>20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x14ac:dyDescent="0.25">
      <c r="A10" s="12">
        <v>4</v>
      </c>
      <c r="B10" s="12">
        <v>1.5740312677277188</v>
      </c>
      <c r="C10" s="12">
        <f t="shared" si="0"/>
        <v>2.4157641474122964</v>
      </c>
      <c r="D10" s="12">
        <f t="shared" si="1"/>
        <v>0.70851424074209146</v>
      </c>
      <c r="E10" s="5"/>
      <c r="F10" s="5" t="s">
        <v>28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x14ac:dyDescent="0.25">
      <c r="A11" s="12">
        <v>6</v>
      </c>
      <c r="B11" s="12">
        <v>2.9229848157088827</v>
      </c>
      <c r="C11" s="12">
        <f t="shared" si="0"/>
        <v>2.4112538943045743</v>
      </c>
      <c r="D11" s="12">
        <f t="shared" si="1"/>
        <v>0.26186853592130249</v>
      </c>
      <c r="E11" s="5"/>
      <c r="F11" s="4" t="s">
        <v>21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x14ac:dyDescent="0.25">
      <c r="A12" s="12">
        <v>8</v>
      </c>
      <c r="B12" s="12">
        <v>1.5740312677277188</v>
      </c>
      <c r="C12" s="12">
        <f t="shared" si="0"/>
        <v>2.4112487070113788</v>
      </c>
      <c r="D12" s="12">
        <f t="shared" si="1"/>
        <v>0.70093304064068895</v>
      </c>
      <c r="E12" s="5"/>
      <c r="F12" s="16" t="s">
        <v>29</v>
      </c>
      <c r="G12" s="17"/>
      <c r="H12" s="17"/>
      <c r="I12" s="17"/>
      <c r="J12" s="17"/>
      <c r="K12" s="17"/>
      <c r="L12" s="17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x14ac:dyDescent="0.25">
      <c r="A13" s="12">
        <v>10</v>
      </c>
      <c r="B13" s="12">
        <v>1.3979400086720377</v>
      </c>
      <c r="C13" s="12">
        <f t="shared" si="0"/>
        <v>2.4112487010763397</v>
      </c>
      <c r="D13" s="12">
        <f t="shared" si="1"/>
        <v>1.0267945061021162</v>
      </c>
      <c r="E13" s="5"/>
      <c r="F13" s="17"/>
      <c r="G13" s="17"/>
      <c r="H13" s="17"/>
      <c r="I13" s="17"/>
      <c r="J13" s="17"/>
      <c r="K13" s="17"/>
      <c r="L13" s="17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x14ac:dyDescent="0.25">
      <c r="A14" s="12">
        <v>12</v>
      </c>
      <c r="B14" s="12">
        <v>2.1760912590556813</v>
      </c>
      <c r="C14" s="12">
        <f t="shared" si="0"/>
        <v>2.4112487010695491</v>
      </c>
      <c r="D14" s="12">
        <f t="shared" si="1"/>
        <v>5.5299022534505589E-2</v>
      </c>
      <c r="E14" s="5"/>
      <c r="F14" s="17"/>
      <c r="G14" s="17"/>
      <c r="H14" s="17"/>
      <c r="I14" s="17"/>
      <c r="J14" s="17"/>
      <c r="K14" s="17"/>
      <c r="L14" s="17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x14ac:dyDescent="0.25">
      <c r="A15" s="12">
        <v>0</v>
      </c>
      <c r="B15" s="12">
        <v>6.2304489213782741</v>
      </c>
      <c r="C15" s="12">
        <f t="shared" si="0"/>
        <v>6.3135187287836807</v>
      </c>
      <c r="D15" s="12">
        <f t="shared" si="1"/>
        <v>6.900592902371344E-3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x14ac:dyDescent="0.25">
      <c r="A16" s="12">
        <v>2</v>
      </c>
      <c r="B16" s="12">
        <v>3.8260748027008264</v>
      </c>
      <c r="C16" s="12">
        <f t="shared" si="0"/>
        <v>3.417061000649753</v>
      </c>
      <c r="D16" s="12">
        <f t="shared" si="1"/>
        <v>0.16729229026827466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x14ac:dyDescent="0.25">
      <c r="A17" s="12">
        <v>4</v>
      </c>
      <c r="B17" s="12">
        <v>2.9834007381805381</v>
      </c>
      <c r="C17" s="12">
        <f t="shared" si="0"/>
        <v>2.4157641474122964</v>
      </c>
      <c r="D17" s="12">
        <f t="shared" si="1"/>
        <v>0.32221129917899227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x14ac:dyDescent="0.25">
      <c r="A18" s="12">
        <v>6</v>
      </c>
      <c r="B18" s="12">
        <v>2.6283889300503116</v>
      </c>
      <c r="C18" s="12">
        <f t="shared" si="0"/>
        <v>2.4112538943045743</v>
      </c>
      <c r="D18" s="12">
        <f t="shared" si="1"/>
        <v>4.7147623748302628E-2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x14ac:dyDescent="0.25">
      <c r="A19" s="12">
        <v>8</v>
      </c>
      <c r="B19" s="12">
        <v>2.6532125137753435</v>
      </c>
      <c r="C19" s="12">
        <f t="shared" si="0"/>
        <v>2.4112487070113788</v>
      </c>
      <c r="D19" s="12">
        <f t="shared" si="1"/>
        <v>5.854648378370924E-2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x14ac:dyDescent="0.25">
      <c r="A20" s="12">
        <v>10</v>
      </c>
      <c r="B20" s="12">
        <v>3.5440680443502757</v>
      </c>
      <c r="C20" s="12">
        <f t="shared" si="0"/>
        <v>2.4112487010763397</v>
      </c>
      <c r="D20" s="12">
        <f t="shared" si="1"/>
        <v>1.2832796644955915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x14ac:dyDescent="0.25">
      <c r="A21" s="12">
        <v>12</v>
      </c>
      <c r="B21" s="12">
        <v>2.6879746200345558</v>
      </c>
      <c r="C21" s="12">
        <f t="shared" si="0"/>
        <v>2.4112487010695491</v>
      </c>
      <c r="D21" s="12">
        <f t="shared" si="1"/>
        <v>7.6577234227027419E-2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x14ac:dyDescent="0.25">
      <c r="A22" s="11" t="s">
        <v>10</v>
      </c>
      <c r="B22" s="12"/>
      <c r="C22" s="12"/>
      <c r="D22" s="12">
        <f>SUM(D2:D21)</f>
        <v>5.6528872418619232</v>
      </c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x14ac:dyDescent="0.25">
      <c r="A23" s="12"/>
      <c r="B23" s="12"/>
      <c r="C23" s="12"/>
      <c r="D23" s="12"/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5">
      <c r="A24" s="12"/>
      <c r="B24" s="12"/>
      <c r="C24" s="12"/>
      <c r="D24" s="12"/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5">
      <c r="A25" s="12">
        <v>0</v>
      </c>
      <c r="B25" s="12"/>
      <c r="C25" s="12">
        <f>$G$5+LOG10($G$2*EXP(-$G$3*A25)+(1-$G$2)*EXP(-$G$4*A25))</f>
        <v>6.3135187287836807</v>
      </c>
      <c r="D25" s="12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5">
      <c r="A26" s="12">
        <v>0.12</v>
      </c>
      <c r="B26" s="12"/>
      <c r="C26" s="12">
        <f t="shared" ref="C26:C89" si="2">$G$5+LOG10($G$2*EXP(-$G$3*A26)+(1-$G$2)*EXP(-$G$4*A26))</f>
        <v>6.1370548103624376</v>
      </c>
      <c r="D26" s="12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5">
      <c r="A27" s="12">
        <v>0.24</v>
      </c>
      <c r="B27" s="12"/>
      <c r="C27" s="12">
        <f t="shared" si="2"/>
        <v>5.9606045609143585</v>
      </c>
      <c r="D27" s="12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5">
      <c r="A28" s="12">
        <v>0.36</v>
      </c>
      <c r="B28" s="12"/>
      <c r="C28" s="12">
        <f t="shared" si="2"/>
        <v>5.7841748297852833</v>
      </c>
      <c r="D28" s="12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5">
      <c r="A29" s="12">
        <v>0.48</v>
      </c>
      <c r="B29" s="12"/>
      <c r="C29" s="12">
        <f t="shared" si="2"/>
        <v>5.607775895408027</v>
      </c>
      <c r="D29" s="12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5">
      <c r="A30" s="12">
        <v>0.6</v>
      </c>
      <c r="B30" s="12"/>
      <c r="C30" s="12">
        <f t="shared" si="2"/>
        <v>5.4314231782577282</v>
      </c>
      <c r="D30" s="12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5">
      <c r="A31" s="12">
        <v>0.68</v>
      </c>
      <c r="B31" s="12"/>
      <c r="C31" s="12">
        <f t="shared" si="2"/>
        <v>5.3138913750192174</v>
      </c>
      <c r="D31" s="12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12">
        <v>0.84</v>
      </c>
      <c r="B32" s="12"/>
      <c r="C32" s="12">
        <f t="shared" si="2"/>
        <v>5.0789604387484619</v>
      </c>
      <c r="D32" s="12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12">
        <v>0.96</v>
      </c>
      <c r="B33" s="12"/>
      <c r="C33" s="12">
        <f t="shared" si="2"/>
        <v>4.9029369943955121</v>
      </c>
      <c r="D33" s="12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5">
      <c r="A34" s="12">
        <v>1.08</v>
      </c>
      <c r="B34" s="12"/>
      <c r="C34" s="12">
        <f t="shared" si="2"/>
        <v>4.7271471233730917</v>
      </c>
      <c r="D34" s="12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5">
      <c r="A35" s="12">
        <v>1.2000000000000002</v>
      </c>
      <c r="B35" s="12"/>
      <c r="C35" s="12">
        <f t="shared" si="2"/>
        <v>4.5517067577066985</v>
      </c>
      <c r="D35" s="12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5">
      <c r="A36" s="12">
        <v>1.3200000000000003</v>
      </c>
      <c r="B36" s="12"/>
      <c r="C36" s="12">
        <f t="shared" si="2"/>
        <v>4.3767884960945889</v>
      </c>
      <c r="D36" s="12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5">
      <c r="A37" s="12">
        <v>1.4400000000000004</v>
      </c>
      <c r="B37" s="12"/>
      <c r="C37" s="12">
        <f t="shared" si="2"/>
        <v>4.2026482252194839</v>
      </c>
      <c r="D37" s="12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5">
      <c r="A38" s="12">
        <v>1.5600000000000005</v>
      </c>
      <c r="B38" s="12"/>
      <c r="C38" s="12">
        <f t="shared" si="2"/>
        <v>4.0296629363417313</v>
      </c>
      <c r="D38" s="12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5">
      <c r="A39" s="12">
        <v>1.6800000000000006</v>
      </c>
      <c r="B39" s="12"/>
      <c r="C39" s="12">
        <f t="shared" si="2"/>
        <v>3.8583828632222805</v>
      </c>
      <c r="D39" s="12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5">
      <c r="A40" s="12">
        <v>1.8000000000000007</v>
      </c>
      <c r="B40" s="12"/>
      <c r="C40" s="12">
        <f t="shared" si="2"/>
        <v>3.6895999824114756</v>
      </c>
      <c r="D40" s="12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5">
      <c r="A41" s="12">
        <v>1.9200000000000008</v>
      </c>
      <c r="B41" s="12"/>
      <c r="C41" s="12">
        <f t="shared" si="2"/>
        <v>3.524430930527219</v>
      </c>
      <c r="D41" s="12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5">
      <c r="A42" s="12">
        <v>2.0400000000000009</v>
      </c>
      <c r="B42" s="12"/>
      <c r="C42" s="12">
        <f t="shared" si="2"/>
        <v>3.3644029025790951</v>
      </c>
      <c r="D42" s="12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5">
      <c r="A43" s="12">
        <v>2.160000000000001</v>
      </c>
      <c r="B43" s="12"/>
      <c r="C43" s="12">
        <f t="shared" si="2"/>
        <v>3.2115134796085711</v>
      </c>
      <c r="D43" s="12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5">
      <c r="A44" s="12">
        <v>2.2800000000000011</v>
      </c>
      <c r="B44" s="12"/>
      <c r="C44" s="12">
        <f t="shared" si="2"/>
        <v>3.0682108416999245</v>
      </c>
      <c r="D44" s="12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5">
      <c r="A45" s="12">
        <v>2.4000000000000012</v>
      </c>
      <c r="B45" s="12"/>
      <c r="C45" s="12">
        <f t="shared" si="2"/>
        <v>2.9372227235522312</v>
      </c>
      <c r="D45" s="12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5">
      <c r="A46" s="12">
        <v>2.5200000000000014</v>
      </c>
      <c r="B46" s="12"/>
      <c r="C46" s="12">
        <f t="shared" si="2"/>
        <v>2.8211824636954153</v>
      </c>
      <c r="D46" s="12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5">
      <c r="A47" s="12">
        <v>2.6400000000000015</v>
      </c>
      <c r="B47" s="12"/>
      <c r="C47" s="12">
        <f t="shared" si="2"/>
        <v>2.7220918748062024</v>
      </c>
      <c r="D47" s="12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5">
      <c r="A48" s="12">
        <v>2.7600000000000016</v>
      </c>
      <c r="B48" s="12"/>
      <c r="C48" s="12">
        <f t="shared" si="2"/>
        <v>2.6408014168560241</v>
      </c>
      <c r="D48" s="12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5">
      <c r="A49" s="12">
        <v>2.8800000000000017</v>
      </c>
      <c r="B49" s="12"/>
      <c r="C49" s="12">
        <f t="shared" si="2"/>
        <v>2.5767609877789117</v>
      </c>
      <c r="D49" s="12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5">
      <c r="A50" s="12">
        <v>3.0000000000000018</v>
      </c>
      <c r="B50" s="12"/>
      <c r="C50" s="12">
        <f t="shared" si="2"/>
        <v>2.5281830292801284</v>
      </c>
      <c r="D50" s="12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5">
      <c r="A51" s="12">
        <v>3.1200000000000019</v>
      </c>
      <c r="B51" s="12"/>
      <c r="C51" s="12">
        <f t="shared" si="2"/>
        <v>2.4925238767134497</v>
      </c>
      <c r="D51" s="12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5">
      <c r="A52" s="12">
        <v>3.240000000000002</v>
      </c>
      <c r="B52" s="12"/>
      <c r="C52" s="12">
        <f t="shared" si="2"/>
        <v>2.4670372480039315</v>
      </c>
      <c r="D52" s="12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5">
      <c r="A53" s="12">
        <v>3.3600000000000021</v>
      </c>
      <c r="B53" s="12"/>
      <c r="C53" s="12">
        <f t="shared" si="2"/>
        <v>2.449192154303756</v>
      </c>
      <c r="D53" s="12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5">
      <c r="A54" s="12">
        <v>3.4800000000000022</v>
      </c>
      <c r="B54" s="12"/>
      <c r="C54" s="12">
        <f t="shared" si="2"/>
        <v>2.4368860880818328</v>
      </c>
      <c r="D54" s="12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5">
      <c r="A55" s="12">
        <v>3.6000000000000023</v>
      </c>
      <c r="B55" s="12"/>
      <c r="C55" s="12">
        <f t="shared" si="2"/>
        <v>2.4284917582988435</v>
      </c>
      <c r="D55" s="12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5">
      <c r="A56" s="12">
        <v>3.7200000000000024</v>
      </c>
      <c r="B56" s="12"/>
      <c r="C56" s="12">
        <f t="shared" si="2"/>
        <v>2.4228092915859691</v>
      </c>
      <c r="D56" s="12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5">
      <c r="A57" s="12">
        <v>3.8400000000000025</v>
      </c>
      <c r="B57" s="12"/>
      <c r="C57" s="12">
        <f t="shared" si="2"/>
        <v>2.4189827900653738</v>
      </c>
      <c r="D57" s="12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5">
      <c r="A58" s="12">
        <v>3.9600000000000026</v>
      </c>
      <c r="B58" s="12"/>
      <c r="C58" s="12">
        <f t="shared" si="2"/>
        <v>2.4164153017839705</v>
      </c>
      <c r="D58" s="12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5">
      <c r="A59" s="12">
        <v>4.0800000000000027</v>
      </c>
      <c r="B59" s="12"/>
      <c r="C59" s="12">
        <f t="shared" si="2"/>
        <v>2.4146967578158023</v>
      </c>
      <c r="D59" s="12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5">
      <c r="A60" s="12">
        <v>4.2000000000000028</v>
      </c>
      <c r="B60" s="12"/>
      <c r="C60" s="12">
        <f t="shared" si="2"/>
        <v>2.4135483315881152</v>
      </c>
      <c r="D60" s="12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5">
      <c r="A61" s="12">
        <v>4.3200000000000029</v>
      </c>
      <c r="B61" s="12"/>
      <c r="C61" s="12">
        <f t="shared" si="2"/>
        <v>2.4127817303810066</v>
      </c>
      <c r="D61" s="12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5">
      <c r="A62" s="12">
        <v>4.4400000000000031</v>
      </c>
      <c r="B62" s="12"/>
      <c r="C62" s="12">
        <f t="shared" si="2"/>
        <v>2.4122703814908477</v>
      </c>
      <c r="D62" s="12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5">
      <c r="A63" s="12">
        <v>4.5600000000000032</v>
      </c>
      <c r="B63" s="12"/>
      <c r="C63" s="12">
        <f t="shared" si="2"/>
        <v>2.4119294616487994</v>
      </c>
      <c r="D63" s="12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5">
      <c r="A64" s="12">
        <v>4.6800000000000033</v>
      </c>
      <c r="B64" s="12"/>
      <c r="C64" s="12">
        <f t="shared" si="2"/>
        <v>2.4117022423753154</v>
      </c>
      <c r="D64" s="12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5">
      <c r="A65" s="12">
        <v>4.8000000000000034</v>
      </c>
      <c r="B65" s="12"/>
      <c r="C65" s="12">
        <f t="shared" si="2"/>
        <v>2.4115508363024816</v>
      </c>
      <c r="D65" s="12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5">
      <c r="A66" s="12">
        <v>4.9200000000000035</v>
      </c>
      <c r="B66" s="12"/>
      <c r="C66" s="12">
        <f t="shared" si="2"/>
        <v>2.4114499625333208</v>
      </c>
      <c r="D66" s="12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5">
      <c r="A67" s="12">
        <v>5.0400000000000036</v>
      </c>
      <c r="B67" s="12"/>
      <c r="C67" s="12">
        <f t="shared" si="2"/>
        <v>2.4113827622508257</v>
      </c>
      <c r="D67" s="12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5">
      <c r="A68" s="12">
        <v>5.1600000000000037</v>
      </c>
      <c r="B68" s="12"/>
      <c r="C68" s="12">
        <f t="shared" si="2"/>
        <v>2.4113379975285896</v>
      </c>
      <c r="D68" s="12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5">
      <c r="A69" s="12">
        <v>5.2800000000000038</v>
      </c>
      <c r="B69" s="12"/>
      <c r="C69" s="12">
        <f t="shared" si="2"/>
        <v>2.4113081792891213</v>
      </c>
      <c r="D69" s="12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5">
      <c r="A70" s="12">
        <v>5.4000000000000039</v>
      </c>
      <c r="B70" s="12"/>
      <c r="C70" s="12">
        <f t="shared" si="2"/>
        <v>2.411288317624201</v>
      </c>
      <c r="D70" s="12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5">
      <c r="A71" s="12">
        <v>5.520000000000004</v>
      </c>
      <c r="B71" s="12"/>
      <c r="C71" s="12">
        <f t="shared" si="2"/>
        <v>2.411275088197971</v>
      </c>
      <c r="D71" s="12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5">
      <c r="A72" s="12">
        <v>5.6400000000000041</v>
      </c>
      <c r="B72" s="12"/>
      <c r="C72" s="12">
        <f t="shared" si="2"/>
        <v>2.4112662764748576</v>
      </c>
      <c r="D72" s="12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5">
      <c r="A73" s="12">
        <v>5.7600000000000042</v>
      </c>
      <c r="B73" s="12"/>
      <c r="C73" s="12">
        <f t="shared" si="2"/>
        <v>2.4112604073007207</v>
      </c>
      <c r="D73" s="12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A74" s="12">
        <v>5.8800000000000043</v>
      </c>
      <c r="B74" s="12"/>
      <c r="C74" s="12">
        <f t="shared" si="2"/>
        <v>2.4112564980754563</v>
      </c>
      <c r="D74" s="12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5">
      <c r="A75" s="12">
        <v>6.0000000000000044</v>
      </c>
      <c r="B75" s="12"/>
      <c r="C75" s="12">
        <f t="shared" si="2"/>
        <v>2.4112538943045743</v>
      </c>
      <c r="D75" s="12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5">
      <c r="A76" s="12">
        <v>6.1200000000000045</v>
      </c>
      <c r="B76" s="12"/>
      <c r="C76" s="12">
        <f t="shared" si="2"/>
        <v>2.4112521600464105</v>
      </c>
      <c r="D76" s="12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5">
      <c r="A77" s="12">
        <v>6.2400000000000047</v>
      </c>
      <c r="B77" s="12"/>
      <c r="C77" s="12">
        <f t="shared" si="2"/>
        <v>2.4112510049346523</v>
      </c>
      <c r="D77" s="12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5">
      <c r="A78" s="12">
        <v>6.3600000000000048</v>
      </c>
      <c r="B78" s="12"/>
      <c r="C78" s="12">
        <f t="shared" si="2"/>
        <v>2.4112502355672532</v>
      </c>
      <c r="D78" s="12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5">
      <c r="A79" s="12">
        <v>6.4800000000000049</v>
      </c>
      <c r="B79" s="12"/>
      <c r="C79" s="12">
        <f t="shared" si="2"/>
        <v>2.4112497231270047</v>
      </c>
      <c r="D79" s="12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5">
      <c r="A80" s="12">
        <v>6.600000000000005</v>
      </c>
      <c r="B80" s="12"/>
      <c r="C80" s="12">
        <f t="shared" si="2"/>
        <v>2.4112493818142857</v>
      </c>
      <c r="D80" s="12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5">
      <c r="A81" s="12">
        <v>6.7200000000000051</v>
      </c>
      <c r="B81" s="12"/>
      <c r="C81" s="12">
        <f t="shared" si="2"/>
        <v>2.411249154481764</v>
      </c>
      <c r="D81" s="12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5">
      <c r="A82" s="12">
        <v>6.8400000000000052</v>
      </c>
      <c r="B82" s="12"/>
      <c r="C82" s="12">
        <f t="shared" si="2"/>
        <v>2.4112490030661817</v>
      </c>
      <c r="D82" s="12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5">
      <c r="A83" s="12">
        <v>6.9600000000000053</v>
      </c>
      <c r="B83" s="12"/>
      <c r="C83" s="12">
        <f t="shared" si="2"/>
        <v>2.4112489022153438</v>
      </c>
      <c r="D83" s="12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5">
      <c r="A84" s="12">
        <v>7.0800000000000054</v>
      </c>
      <c r="B84" s="12"/>
      <c r="C84" s="12">
        <f t="shared" si="2"/>
        <v>2.4112488350433243</v>
      </c>
      <c r="D84" s="12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5">
      <c r="A85" s="12">
        <v>7.2000000000000055</v>
      </c>
      <c r="B85" s="12"/>
      <c r="C85" s="12">
        <f t="shared" si="2"/>
        <v>2.4112487903031909</v>
      </c>
      <c r="D85" s="12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5">
      <c r="A86" s="12">
        <v>7.3200000000000056</v>
      </c>
      <c r="B86" s="12"/>
      <c r="C86" s="12">
        <f t="shared" si="2"/>
        <v>2.4112487605038866</v>
      </c>
      <c r="D86" s="12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5">
      <c r="A87" s="12">
        <v>7.4400000000000057</v>
      </c>
      <c r="B87" s="12"/>
      <c r="C87" s="12">
        <f t="shared" si="2"/>
        <v>2.4112487406559682</v>
      </c>
      <c r="D87" s="12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5">
      <c r="A88" s="12">
        <v>7.5600000000000058</v>
      </c>
      <c r="B88" s="12"/>
      <c r="C88" s="12">
        <f t="shared" si="2"/>
        <v>2.4112487274362016</v>
      </c>
      <c r="D88" s="12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5">
      <c r="A89" s="12">
        <v>7.6800000000000059</v>
      </c>
      <c r="B89" s="12"/>
      <c r="C89" s="12">
        <f t="shared" si="2"/>
        <v>2.4112487186311355</v>
      </c>
      <c r="D89" s="12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5">
      <c r="A90" s="12">
        <v>7.800000000000006</v>
      </c>
      <c r="B90" s="12"/>
      <c r="C90" s="12">
        <f t="shared" ref="C90:C125" si="3">$G$5+LOG10($G$2*EXP(-$G$3*A90)+(1-$G$2)*EXP(-$G$4*A90))</f>
        <v>2.4112487127664943</v>
      </c>
      <c r="D90" s="12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5">
      <c r="A91" s="12">
        <v>7.9200000000000061</v>
      </c>
      <c r="B91" s="12"/>
      <c r="C91" s="12">
        <f t="shared" si="3"/>
        <v>2.4112487088603327</v>
      </c>
      <c r="D91" s="12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5">
      <c r="A92" s="12">
        <v>8.0400000000000063</v>
      </c>
      <c r="B92" s="12"/>
      <c r="C92" s="12">
        <f t="shared" si="3"/>
        <v>2.4112487062586214</v>
      </c>
      <c r="D92" s="12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5">
      <c r="A93" s="12">
        <v>8.1600000000000055</v>
      </c>
      <c r="B93" s="12"/>
      <c r="C93" s="12">
        <f t="shared" si="3"/>
        <v>2.411248704525744</v>
      </c>
      <c r="D93" s="12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5">
      <c r="A94" s="12">
        <v>8.2800000000000047</v>
      </c>
      <c r="B94" s="12"/>
      <c r="C94" s="12">
        <f t="shared" si="3"/>
        <v>2.4112487033715557</v>
      </c>
      <c r="D94" s="12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5">
      <c r="A95" s="12">
        <v>8.4000000000000039</v>
      </c>
      <c r="B95" s="12"/>
      <c r="C95" s="12">
        <f t="shared" si="3"/>
        <v>2.4112487026028049</v>
      </c>
      <c r="D95" s="12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5">
      <c r="A96" s="12">
        <v>8.5200000000000031</v>
      </c>
      <c r="B96" s="12"/>
      <c r="C96" s="12">
        <f t="shared" si="3"/>
        <v>2.4112487020907762</v>
      </c>
      <c r="D96" s="12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5">
      <c r="A97" s="12">
        <v>8.6400000000000023</v>
      </c>
      <c r="B97" s="12"/>
      <c r="C97" s="12">
        <f t="shared" si="3"/>
        <v>2.4112487017497379</v>
      </c>
      <c r="D97" s="12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5">
      <c r="A98" s="12">
        <v>8.7600000000000016</v>
      </c>
      <c r="B98" s="12"/>
      <c r="C98" s="12">
        <f t="shared" si="3"/>
        <v>2.4112487015225881</v>
      </c>
      <c r="D98" s="12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x14ac:dyDescent="0.25">
      <c r="A99" s="12">
        <v>8.8800000000000008</v>
      </c>
      <c r="B99" s="12"/>
      <c r="C99" s="12">
        <f t="shared" si="3"/>
        <v>2.4112487013712944</v>
      </c>
      <c r="D99" s="12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x14ac:dyDescent="0.25">
      <c r="A100" s="12">
        <v>9</v>
      </c>
      <c r="B100" s="12"/>
      <c r="C100" s="12">
        <f t="shared" si="3"/>
        <v>2.4112487012705248</v>
      </c>
      <c r="D100" s="12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x14ac:dyDescent="0.25">
      <c r="A101" s="12">
        <v>9.1199999999999992</v>
      </c>
      <c r="B101" s="12"/>
      <c r="C101" s="12">
        <f t="shared" si="3"/>
        <v>2.411248701203407</v>
      </c>
      <c r="D101" s="12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x14ac:dyDescent="0.25">
      <c r="A102" s="12">
        <v>9.2399999999999984</v>
      </c>
      <c r="B102" s="12"/>
      <c r="C102" s="12">
        <f t="shared" si="3"/>
        <v>2.4112487011587032</v>
      </c>
      <c r="D102" s="12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x14ac:dyDescent="0.25">
      <c r="A103" s="12">
        <v>9.3599999999999977</v>
      </c>
      <c r="B103" s="12"/>
      <c r="C103" s="12">
        <f t="shared" si="3"/>
        <v>2.4112487011289279</v>
      </c>
      <c r="D103" s="12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x14ac:dyDescent="0.25">
      <c r="A104" s="12">
        <v>9.4799999999999969</v>
      </c>
      <c r="B104" s="12"/>
      <c r="C104" s="12">
        <f t="shared" si="3"/>
        <v>2.4112487011090957</v>
      </c>
      <c r="D104" s="12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x14ac:dyDescent="0.25">
      <c r="A105" s="12">
        <v>9.5999999999999961</v>
      </c>
      <c r="B105" s="12"/>
      <c r="C105" s="12">
        <f t="shared" si="3"/>
        <v>2.4112487010958867</v>
      </c>
      <c r="D105" s="12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x14ac:dyDescent="0.25">
      <c r="A106" s="12">
        <v>9.7199999999999953</v>
      </c>
      <c r="B106" s="12"/>
      <c r="C106" s="12">
        <f t="shared" si="3"/>
        <v>2.4112487010870889</v>
      </c>
      <c r="D106" s="12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x14ac:dyDescent="0.25">
      <c r="A107" s="12">
        <v>9.8399999999999945</v>
      </c>
      <c r="B107" s="12"/>
      <c r="C107" s="12">
        <f t="shared" si="3"/>
        <v>2.4112487010812287</v>
      </c>
      <c r="D107" s="12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x14ac:dyDescent="0.25">
      <c r="A108" s="12">
        <v>9.9599999999999937</v>
      </c>
      <c r="B108" s="12"/>
      <c r="C108" s="12">
        <f t="shared" si="3"/>
        <v>2.4112487010773256</v>
      </c>
      <c r="D108" s="12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x14ac:dyDescent="0.25">
      <c r="A109" s="12">
        <v>10.079999999999993</v>
      </c>
      <c r="B109" s="12"/>
      <c r="C109" s="12">
        <f t="shared" si="3"/>
        <v>2.4112487010747259</v>
      </c>
      <c r="D109" s="12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x14ac:dyDescent="0.25">
      <c r="A110" s="12">
        <v>10.199999999999992</v>
      </c>
      <c r="B110" s="12"/>
      <c r="C110" s="12">
        <f t="shared" si="3"/>
        <v>2.4112487010729948</v>
      </c>
      <c r="D110" s="12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x14ac:dyDescent="0.25">
      <c r="A111" s="12">
        <v>10.319999999999991</v>
      </c>
      <c r="B111" s="12"/>
      <c r="C111" s="12">
        <f t="shared" si="3"/>
        <v>2.4112487010718415</v>
      </c>
      <c r="D111" s="12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x14ac:dyDescent="0.25">
      <c r="A112" s="12">
        <v>10.439999999999991</v>
      </c>
      <c r="B112" s="12"/>
      <c r="C112" s="12">
        <f t="shared" si="3"/>
        <v>2.4112487010710733</v>
      </c>
      <c r="D112" s="12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x14ac:dyDescent="0.25">
      <c r="A113" s="12">
        <v>10.55999999999999</v>
      </c>
      <c r="B113" s="12"/>
      <c r="C113" s="12">
        <f t="shared" si="3"/>
        <v>2.4112487010705617</v>
      </c>
      <c r="D113" s="12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x14ac:dyDescent="0.25">
      <c r="A114" s="12">
        <v>10.679999999999989</v>
      </c>
      <c r="B114" s="12"/>
      <c r="C114" s="12">
        <f t="shared" si="3"/>
        <v>2.411248701070221</v>
      </c>
      <c r="D114" s="12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x14ac:dyDescent="0.25">
      <c r="A115" s="12">
        <v>10.799999999999988</v>
      </c>
      <c r="B115" s="12"/>
      <c r="C115" s="12">
        <f t="shared" si="3"/>
        <v>2.4112487010699941</v>
      </c>
      <c r="D115" s="12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x14ac:dyDescent="0.25">
      <c r="A116" s="12">
        <v>10.919999999999987</v>
      </c>
      <c r="B116" s="12"/>
      <c r="C116" s="12">
        <f t="shared" si="3"/>
        <v>2.4112487010698427</v>
      </c>
      <c r="D116" s="12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x14ac:dyDescent="0.25">
      <c r="A117" s="12">
        <v>11.039999999999987</v>
      </c>
      <c r="B117" s="12"/>
      <c r="C117" s="12">
        <f t="shared" si="3"/>
        <v>2.4112487010697423</v>
      </c>
      <c r="D117" s="12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x14ac:dyDescent="0.25">
      <c r="A118" s="12">
        <v>11.159999999999986</v>
      </c>
      <c r="B118" s="12"/>
      <c r="C118" s="12">
        <f t="shared" si="3"/>
        <v>2.4112487010696748</v>
      </c>
      <c r="D118" s="12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x14ac:dyDescent="0.25">
      <c r="A119" s="12">
        <v>11.279999999999985</v>
      </c>
      <c r="B119" s="12"/>
      <c r="C119" s="12">
        <f t="shared" si="3"/>
        <v>2.4112487010696304</v>
      </c>
      <c r="D119" s="12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x14ac:dyDescent="0.25">
      <c r="A120" s="12">
        <v>11.399999999999984</v>
      </c>
      <c r="B120" s="12"/>
      <c r="C120" s="12">
        <f t="shared" si="3"/>
        <v>2.4112487010696007</v>
      </c>
      <c r="D120" s="12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x14ac:dyDescent="0.25">
      <c r="A121" s="12">
        <v>11.519999999999984</v>
      </c>
      <c r="B121" s="12"/>
      <c r="C121" s="12">
        <f t="shared" si="3"/>
        <v>2.4112487010695807</v>
      </c>
      <c r="D121" s="12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x14ac:dyDescent="0.25">
      <c r="A122" s="12">
        <v>11.639999999999983</v>
      </c>
      <c r="B122" s="12"/>
      <c r="C122" s="12">
        <f t="shared" si="3"/>
        <v>2.4112487010695673</v>
      </c>
      <c r="D122" s="12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x14ac:dyDescent="0.25">
      <c r="A123" s="12">
        <v>11.759999999999982</v>
      </c>
      <c r="B123" s="12"/>
      <c r="C123" s="12">
        <f t="shared" si="3"/>
        <v>2.4112487010695589</v>
      </c>
      <c r="D123" s="12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x14ac:dyDescent="0.25">
      <c r="A124" s="12">
        <v>11.879999999999981</v>
      </c>
      <c r="B124" s="12"/>
      <c r="C124" s="12">
        <f t="shared" si="3"/>
        <v>2.4112487010695527</v>
      </c>
      <c r="D124" s="12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x14ac:dyDescent="0.25">
      <c r="A125" s="12">
        <v>11.99999999999998</v>
      </c>
      <c r="B125" s="12"/>
      <c r="C125" s="12">
        <f t="shared" si="3"/>
        <v>2.4112487010695491</v>
      </c>
      <c r="D125" s="12"/>
      <c r="E125" s="5"/>
      <c r="F125" s="5"/>
      <c r="G125" s="5"/>
      <c r="H125" s="5"/>
      <c r="I125" s="5"/>
      <c r="J125" s="5"/>
      <c r="K125" s="5"/>
      <c r="L125" s="5"/>
      <c r="M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zoomScale="90" zoomScaleNormal="90" workbookViewId="0"/>
  </sheetViews>
  <sheetFormatPr defaultRowHeight="15" x14ac:dyDescent="0.25"/>
  <cols>
    <col min="1" max="16384" width="9.14062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3" x14ac:dyDescent="0.25">
      <c r="A2" s="1">
        <v>0</v>
      </c>
      <c r="B2" s="2">
        <f>LOG10(3*10^6)</f>
        <v>6.4771212547196626</v>
      </c>
      <c r="C2" s="1">
        <v>12628</v>
      </c>
      <c r="D2" s="1" t="s">
        <v>4</v>
      </c>
      <c r="G2" s="2"/>
      <c r="H2" s="2"/>
      <c r="M2" s="2"/>
    </row>
    <row r="3" spans="1:13" x14ac:dyDescent="0.25">
      <c r="A3" s="1">
        <v>2</v>
      </c>
      <c r="B3" s="2">
        <f>LOG10(7.3*10^2)</f>
        <v>2.8633228601204559</v>
      </c>
      <c r="C3" s="1">
        <v>12628</v>
      </c>
      <c r="D3" s="1" t="s">
        <v>4</v>
      </c>
      <c r="G3" s="2"/>
      <c r="H3" s="2"/>
      <c r="M3" s="2"/>
    </row>
    <row r="4" spans="1:13" x14ac:dyDescent="0.25">
      <c r="A4" s="1">
        <v>6</v>
      </c>
      <c r="B4" s="2">
        <f>LOG10(1*10^2)</f>
        <v>2</v>
      </c>
      <c r="C4" s="1">
        <v>12628</v>
      </c>
      <c r="D4" s="1" t="s">
        <v>4</v>
      </c>
      <c r="G4" s="2"/>
      <c r="H4" s="2"/>
      <c r="M4" s="2"/>
    </row>
    <row r="5" spans="1:13" x14ac:dyDescent="0.25">
      <c r="A5" s="1">
        <v>8</v>
      </c>
      <c r="B5" s="2">
        <f>LOG10(3.875*10^2)</f>
        <v>2.5882717068423289</v>
      </c>
      <c r="C5" s="1">
        <v>12628</v>
      </c>
      <c r="D5" s="1" t="s">
        <v>4</v>
      </c>
      <c r="G5" s="2"/>
      <c r="H5" s="2"/>
      <c r="M5" s="2"/>
    </row>
    <row r="6" spans="1:13" x14ac:dyDescent="0.25">
      <c r="A6" s="1">
        <v>10</v>
      </c>
      <c r="B6" s="2">
        <f>LOG10(8.625*10^2)</f>
        <v>2.9357591037453119</v>
      </c>
      <c r="C6" s="1">
        <v>12628</v>
      </c>
      <c r="D6" s="1" t="s">
        <v>4</v>
      </c>
    </row>
    <row r="7" spans="1:13" x14ac:dyDescent="0.25">
      <c r="A7" s="1">
        <v>12</v>
      </c>
      <c r="B7" s="2">
        <f>LOG10(1.25*10^2)</f>
        <v>2.0969100130080562</v>
      </c>
      <c r="C7" s="1">
        <v>12628</v>
      </c>
      <c r="D7" s="1" t="s">
        <v>4</v>
      </c>
    </row>
    <row r="8" spans="1:13" x14ac:dyDescent="0.25">
      <c r="A8" s="1">
        <v>0</v>
      </c>
      <c r="B8" s="2">
        <f>LOG10(1.7*10^6)</f>
        <v>6.2304489213782741</v>
      </c>
      <c r="C8" s="1">
        <v>12628</v>
      </c>
      <c r="D8" s="1" t="s">
        <v>5</v>
      </c>
    </row>
    <row r="9" spans="1:13" x14ac:dyDescent="0.25">
      <c r="A9" s="1">
        <v>2</v>
      </c>
      <c r="B9" s="2">
        <f>LOG10(3.7*10^3)</f>
        <v>3.568201724066995</v>
      </c>
      <c r="C9" s="1">
        <v>12628</v>
      </c>
      <c r="D9" s="1" t="s">
        <v>5</v>
      </c>
    </row>
    <row r="10" spans="1:13" x14ac:dyDescent="0.25">
      <c r="A10" s="1">
        <v>4</v>
      </c>
      <c r="B10" s="2">
        <f>LOG10(0.375*10^2)</f>
        <v>1.5740312677277188</v>
      </c>
      <c r="C10" s="1">
        <v>12628</v>
      </c>
      <c r="D10" s="1" t="s">
        <v>5</v>
      </c>
    </row>
    <row r="11" spans="1:13" x14ac:dyDescent="0.25">
      <c r="A11" s="1">
        <v>6</v>
      </c>
      <c r="B11" s="2">
        <f>LOG10(8.375*10^2)</f>
        <v>2.9229848157088827</v>
      </c>
      <c r="C11" s="1">
        <v>12628</v>
      </c>
      <c r="D11" s="1" t="s">
        <v>5</v>
      </c>
    </row>
    <row r="12" spans="1:13" x14ac:dyDescent="0.25">
      <c r="A12" s="1">
        <v>8</v>
      </c>
      <c r="B12" s="2">
        <f>LOG10(0.375*10^2)</f>
        <v>1.5740312677277188</v>
      </c>
      <c r="C12" s="1">
        <v>12628</v>
      </c>
      <c r="D12" s="1" t="s">
        <v>5</v>
      </c>
    </row>
    <row r="13" spans="1:13" x14ac:dyDescent="0.25">
      <c r="A13" s="1">
        <v>10</v>
      </c>
      <c r="B13" s="2">
        <f>LOG10(0.25*10^2)</f>
        <v>1.3979400086720377</v>
      </c>
      <c r="C13" s="1">
        <v>12628</v>
      </c>
      <c r="D13" s="1" t="s">
        <v>5</v>
      </c>
    </row>
    <row r="14" spans="1:13" x14ac:dyDescent="0.25">
      <c r="A14" s="1">
        <v>12</v>
      </c>
      <c r="B14" s="2">
        <f>LOG10(1.5*10^2)</f>
        <v>2.1760912590556813</v>
      </c>
      <c r="C14" s="1">
        <v>12628</v>
      </c>
      <c r="D14" s="1" t="s">
        <v>5</v>
      </c>
    </row>
    <row r="15" spans="1:13" x14ac:dyDescent="0.25">
      <c r="A15" s="1">
        <v>0</v>
      </c>
      <c r="B15" s="2">
        <f>LOG10(1.7*10^6)</f>
        <v>6.2304489213782741</v>
      </c>
      <c r="C15" s="1">
        <v>12628</v>
      </c>
      <c r="D15" s="1" t="s">
        <v>6</v>
      </c>
    </row>
    <row r="16" spans="1:13" x14ac:dyDescent="0.25">
      <c r="A16" s="1">
        <v>2</v>
      </c>
      <c r="B16" s="2">
        <f>LOG10(6.7*10^3)</f>
        <v>3.8260748027008264</v>
      </c>
      <c r="C16" s="1">
        <v>12628</v>
      </c>
      <c r="D16" s="1" t="s">
        <v>6</v>
      </c>
    </row>
    <row r="17" spans="1:4" x14ac:dyDescent="0.25">
      <c r="A17" s="1">
        <v>4</v>
      </c>
      <c r="B17" s="2">
        <f>LOG10(9.625*10^2)</f>
        <v>2.9834007381805381</v>
      </c>
      <c r="C17" s="1">
        <v>12628</v>
      </c>
      <c r="D17" s="1" t="s">
        <v>6</v>
      </c>
    </row>
    <row r="18" spans="1:4" x14ac:dyDescent="0.25">
      <c r="A18" s="1">
        <v>6</v>
      </c>
      <c r="B18" s="2">
        <f>LOG10(4.25*10^2)</f>
        <v>2.6283889300503116</v>
      </c>
      <c r="C18" s="1">
        <v>12628</v>
      </c>
      <c r="D18" s="1" t="s">
        <v>6</v>
      </c>
    </row>
    <row r="19" spans="1:4" x14ac:dyDescent="0.25">
      <c r="A19" s="1">
        <v>8</v>
      </c>
      <c r="B19" s="2">
        <f>LOG10(4.5*10^2)</f>
        <v>2.6532125137753435</v>
      </c>
      <c r="C19" s="1">
        <v>12628</v>
      </c>
      <c r="D19" s="1" t="s">
        <v>6</v>
      </c>
    </row>
    <row r="20" spans="1:4" x14ac:dyDescent="0.25">
      <c r="A20" s="1">
        <v>10</v>
      </c>
      <c r="B20" s="2">
        <f>LOG10(3.5*10^3)</f>
        <v>3.5440680443502757</v>
      </c>
      <c r="C20" s="1">
        <v>12628</v>
      </c>
      <c r="D20" s="1" t="s">
        <v>6</v>
      </c>
    </row>
    <row r="21" spans="1:4" x14ac:dyDescent="0.25">
      <c r="A21" s="1">
        <v>12</v>
      </c>
      <c r="B21" s="2">
        <f>LOG10(4.875*10^2)</f>
        <v>2.6879746200345558</v>
      </c>
      <c r="C21" s="1">
        <v>12628</v>
      </c>
      <c r="D21" s="1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opLeftCell="C3" zoomScale="90" zoomScaleNormal="90" workbookViewId="0"/>
  </sheetViews>
  <sheetFormatPr defaultRowHeight="15" x14ac:dyDescent="0.25"/>
  <cols>
    <col min="1" max="1" width="9.140625" style="13"/>
    <col min="2" max="3" width="9.85546875" style="13" customWidth="1"/>
    <col min="4" max="4" width="9.140625" style="13"/>
    <col min="6" max="6" width="11.140625" bestFit="1" customWidth="1"/>
  </cols>
  <sheetData>
    <row r="1" spans="1:35" ht="24" customHeight="1" x14ac:dyDescent="0.25">
      <c r="A1" s="3" t="s">
        <v>0</v>
      </c>
      <c r="B1" s="10" t="s">
        <v>7</v>
      </c>
      <c r="C1" s="10" t="s">
        <v>8</v>
      </c>
      <c r="D1" s="11" t="s">
        <v>9</v>
      </c>
      <c r="E1" s="5"/>
      <c r="F1" s="4" t="s">
        <v>11</v>
      </c>
      <c r="G1" s="4" t="s">
        <v>12</v>
      </c>
      <c r="H1" s="4" t="s">
        <v>14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12">
        <v>0</v>
      </c>
      <c r="B2" s="12">
        <v>6.6334684555795862</v>
      </c>
      <c r="C2" s="12">
        <f t="shared" ref="C2:C20" si="0">$G$5+LOG10($G$2*EXP(-$G$3*A2)+(1-$G$2)*EXP(-$G$4*A2))</f>
        <v>6.4568876463245806</v>
      </c>
      <c r="D2" s="12">
        <f t="shared" ref="D2:D20" si="1" xml:space="preserve"> (B2 - C2)^2</f>
        <v>3.1180782197152684E-2</v>
      </c>
      <c r="E2" s="5"/>
      <c r="F2" s="5" t="s">
        <v>22</v>
      </c>
      <c r="G2" s="14">
        <v>0.99964927145432148</v>
      </c>
      <c r="H2" s="14">
        <v>4.7627033536141338E-4</v>
      </c>
      <c r="I2" s="5"/>
      <c r="J2" s="5"/>
      <c r="K2" s="5"/>
      <c r="L2" s="6" t="s">
        <v>15</v>
      </c>
      <c r="M2" s="14">
        <v>0.32597469395393264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12">
        <v>2</v>
      </c>
      <c r="B3" s="12">
        <v>2.4771212547196626</v>
      </c>
      <c r="C3" s="12">
        <f t="shared" si="0"/>
        <v>2.9838601177855759</v>
      </c>
      <c r="D3" s="12">
        <f t="shared" si="1"/>
        <v>0.25678427534133447</v>
      </c>
      <c r="E3" s="5"/>
      <c r="F3" s="5" t="s">
        <v>23</v>
      </c>
      <c r="G3" s="14">
        <v>4.693586883554592</v>
      </c>
      <c r="H3" s="14">
        <v>2.0359078000907798</v>
      </c>
      <c r="I3" s="5"/>
      <c r="J3" s="5"/>
      <c r="K3" s="5"/>
      <c r="L3" s="6" t="s">
        <v>18</v>
      </c>
      <c r="M3" s="14">
        <f>SQRT(M2)</f>
        <v>0.57094193571144569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12">
        <v>4</v>
      </c>
      <c r="B4" s="12">
        <v>2.7501225267834002</v>
      </c>
      <c r="C4" s="12">
        <f t="shared" si="0"/>
        <v>2.7172389267064729</v>
      </c>
      <c r="D4" s="12">
        <f t="shared" si="1"/>
        <v>1.0813311540192902E-3</v>
      </c>
      <c r="E4" s="5"/>
      <c r="F4" s="5" t="s">
        <v>24</v>
      </c>
      <c r="G4" s="14">
        <v>0.16384998169075915</v>
      </c>
      <c r="H4" s="14">
        <v>0.14425830961835745</v>
      </c>
      <c r="I4" s="5"/>
      <c r="J4" s="5"/>
      <c r="K4" s="5"/>
      <c r="L4" s="6" t="s">
        <v>16</v>
      </c>
      <c r="M4" s="14">
        <v>0.8890634790239843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12">
        <v>6</v>
      </c>
      <c r="B5" s="12">
        <v>3.8677620246502005</v>
      </c>
      <c r="C5" s="12">
        <f t="shared" si="0"/>
        <v>2.5749039052234926</v>
      </c>
      <c r="D5" s="12">
        <f t="shared" si="1"/>
        <v>1.6714821169675638</v>
      </c>
      <c r="E5" s="5"/>
      <c r="F5" s="5" t="s">
        <v>13</v>
      </c>
      <c r="G5" s="14">
        <v>6.4568876463245806</v>
      </c>
      <c r="H5" s="14">
        <v>0.32963348018755512</v>
      </c>
      <c r="I5" s="5"/>
      <c r="J5" s="5"/>
      <c r="K5" s="5"/>
      <c r="L5" s="6" t="s">
        <v>17</v>
      </c>
      <c r="M5" s="14">
        <v>0.8668761748287811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12">
        <v>8</v>
      </c>
      <c r="B6" s="12">
        <v>1.7958800173440752</v>
      </c>
      <c r="C6" s="12">
        <f t="shared" si="0"/>
        <v>2.4325856174608713</v>
      </c>
      <c r="D6" s="12">
        <f t="shared" si="1"/>
        <v>0.4053940212200895</v>
      </c>
      <c r="E6" s="5"/>
      <c r="F6" s="5"/>
      <c r="G6" s="5"/>
      <c r="H6" s="5"/>
      <c r="I6" s="5"/>
      <c r="J6" s="5"/>
      <c r="K6" s="5"/>
      <c r="L6" s="8" t="s">
        <v>25</v>
      </c>
      <c r="M6" s="7" t="s">
        <v>26</v>
      </c>
      <c r="N6" t="s">
        <v>27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12">
        <v>10</v>
      </c>
      <c r="B7" s="12">
        <v>1.6989700043360187</v>
      </c>
      <c r="C7" s="12">
        <f t="shared" si="0"/>
        <v>2.290267331644154</v>
      </c>
      <c r="D7" s="12">
        <f t="shared" si="1"/>
        <v>0.34963252928174399</v>
      </c>
      <c r="E7" s="5"/>
      <c r="F7" s="4" t="s">
        <v>19</v>
      </c>
      <c r="G7" s="5"/>
      <c r="H7" s="9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A8" s="12">
        <v>12</v>
      </c>
      <c r="B8" s="12">
        <v>2.2108533653148932</v>
      </c>
      <c r="C8" s="12">
        <f t="shared" si="0"/>
        <v>2.1479490458276631</v>
      </c>
      <c r="D8" s="12">
        <f t="shared" si="1"/>
        <v>3.9569534101515135E-3</v>
      </c>
      <c r="E8" s="5"/>
      <c r="F8" s="5" t="s">
        <v>28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12">
        <v>0</v>
      </c>
      <c r="B9" s="12">
        <v>6.6334684555795862</v>
      </c>
      <c r="C9" s="12">
        <f t="shared" si="0"/>
        <v>6.4568876463245806</v>
      </c>
      <c r="D9" s="12">
        <f t="shared" si="1"/>
        <v>3.1180782197152684E-2</v>
      </c>
      <c r="E9" s="5"/>
      <c r="F9" s="4" t="s">
        <v>20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12">
        <v>2</v>
      </c>
      <c r="B10" s="12">
        <v>3.2787536009528289</v>
      </c>
      <c r="C10" s="12">
        <f t="shared" si="0"/>
        <v>2.9838601177855759</v>
      </c>
      <c r="D10" s="12">
        <f t="shared" si="1"/>
        <v>8.6962166414514902E-2</v>
      </c>
      <c r="E10" s="5"/>
      <c r="F10" s="5" t="s">
        <v>28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12">
        <v>4</v>
      </c>
      <c r="B11" s="12">
        <v>1.7958800173440752</v>
      </c>
      <c r="C11" s="12">
        <f t="shared" si="0"/>
        <v>2.7172389267064729</v>
      </c>
      <c r="D11" s="12">
        <f t="shared" si="1"/>
        <v>0.84890223986146707</v>
      </c>
      <c r="E11" s="5"/>
      <c r="F11" s="4" t="s">
        <v>21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12">
        <v>6</v>
      </c>
      <c r="B12" s="12">
        <v>2.1760912590556813</v>
      </c>
      <c r="C12" s="12">
        <f t="shared" si="0"/>
        <v>2.5749039052234926</v>
      </c>
      <c r="D12" s="12">
        <f t="shared" si="1"/>
        <v>0.15905152674337178</v>
      </c>
      <c r="E12" s="5"/>
      <c r="F12" s="16" t="s">
        <v>29</v>
      </c>
      <c r="G12" s="17"/>
      <c r="H12" s="17"/>
      <c r="I12" s="17"/>
      <c r="J12" s="17"/>
      <c r="K12" s="17"/>
      <c r="L12" s="17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12">
        <v>8</v>
      </c>
      <c r="B13" s="12">
        <v>2.5440680443502757</v>
      </c>
      <c r="C13" s="12">
        <f t="shared" si="0"/>
        <v>2.4325856174608713</v>
      </c>
      <c r="D13" s="12">
        <f t="shared" si="1"/>
        <v>1.2428331505151387E-2</v>
      </c>
      <c r="E13" s="5"/>
      <c r="F13" s="17"/>
      <c r="G13" s="17"/>
      <c r="H13" s="17"/>
      <c r="I13" s="17"/>
      <c r="J13" s="17"/>
      <c r="K13" s="17"/>
      <c r="L13" s="17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12">
        <v>10</v>
      </c>
      <c r="B14" s="12">
        <v>1.8750612633917001</v>
      </c>
      <c r="C14" s="12">
        <f t="shared" si="0"/>
        <v>2.290267331644154</v>
      </c>
      <c r="D14" s="12">
        <f t="shared" si="1"/>
        <v>0.17239607911366139</v>
      </c>
      <c r="E14" s="5"/>
      <c r="F14" s="17"/>
      <c r="G14" s="17"/>
      <c r="H14" s="17"/>
      <c r="I14" s="17"/>
      <c r="J14" s="17"/>
      <c r="K14" s="17"/>
      <c r="L14" s="17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12">
        <v>0</v>
      </c>
      <c r="B15" s="12">
        <v>6.1038037209559572</v>
      </c>
      <c r="C15" s="12">
        <f t="shared" si="0"/>
        <v>6.4568876463245806</v>
      </c>
      <c r="D15" s="12">
        <f t="shared" si="1"/>
        <v>0.12466825835371556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12">
        <v>2</v>
      </c>
      <c r="B16" s="12">
        <v>3.1958996524092336</v>
      </c>
      <c r="C16" s="12">
        <f t="shared" si="0"/>
        <v>2.9838601177855759</v>
      </c>
      <c r="D16" s="12">
        <f t="shared" si="1"/>
        <v>4.4960764243417314E-2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12">
        <v>4</v>
      </c>
      <c r="B17" s="12">
        <v>2.9777236052888476</v>
      </c>
      <c r="C17" s="12">
        <f t="shared" si="0"/>
        <v>2.7172389267064729</v>
      </c>
      <c r="D17" s="12">
        <f t="shared" si="1"/>
        <v>6.7852267776163044E-2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12">
        <v>6</v>
      </c>
      <c r="B18" s="12">
        <v>2.6879746200345558</v>
      </c>
      <c r="C18" s="12">
        <f t="shared" si="0"/>
        <v>2.5749039052234926</v>
      </c>
      <c r="D18" s="12">
        <f t="shared" si="1"/>
        <v>1.2784986547884795E-2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12">
        <v>8</v>
      </c>
      <c r="B19" s="12">
        <v>2.8893017025063101</v>
      </c>
      <c r="C19" s="12">
        <f t="shared" si="0"/>
        <v>2.4325856174608713</v>
      </c>
      <c r="D19" s="12">
        <f t="shared" si="1"/>
        <v>0.2085895823392325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12">
        <v>10</v>
      </c>
      <c r="B20" s="12">
        <v>2.9229848157088827</v>
      </c>
      <c r="C20" s="12">
        <f t="shared" si="0"/>
        <v>2.290267331644154</v>
      </c>
      <c r="D20" s="12">
        <f t="shared" si="1"/>
        <v>0.40033141464120026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11" t="s">
        <v>10</v>
      </c>
      <c r="B21" s="12"/>
      <c r="C21" s="12"/>
      <c r="D21" s="12">
        <f>SUM(D2:D20)</f>
        <v>4.8896204093089892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12"/>
      <c r="B22" s="12"/>
      <c r="C22" s="12"/>
      <c r="D22" s="12"/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12"/>
      <c r="B23" s="12"/>
      <c r="C23" s="12"/>
      <c r="D23" s="12"/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12">
        <v>0</v>
      </c>
      <c r="B24" s="12"/>
      <c r="C24" s="12">
        <f>$G$5+LOG10($G$2*EXP(-$G$3*A24)+(1-$G$2)*EXP(-$G$4*A24))</f>
        <v>6.4568876463245806</v>
      </c>
      <c r="D24" s="12"/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12">
        <v>0.12</v>
      </c>
      <c r="B25" s="12"/>
      <c r="C25" s="12">
        <f t="shared" ref="C25:C88" si="2">$G$5+LOG10($G$2*EXP(-$G$3*A25)+(1-$G$2)*EXP(-$G$4*A25))</f>
        <v>6.2123897625075504</v>
      </c>
      <c r="D25" s="12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12">
        <v>0.24</v>
      </c>
      <c r="B26" s="12"/>
      <c r="C26" s="12">
        <f t="shared" si="2"/>
        <v>5.9679712361470907</v>
      </c>
      <c r="D26" s="12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5">
      <c r="A27" s="12">
        <v>0.36</v>
      </c>
      <c r="B27" s="12"/>
      <c r="C27" s="12">
        <f t="shared" si="2"/>
        <v>5.7236892464353222</v>
      </c>
      <c r="D27" s="12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5">
      <c r="A28" s="12">
        <v>0.49</v>
      </c>
      <c r="B28" s="12"/>
      <c r="C28" s="12">
        <f t="shared" si="2"/>
        <v>5.4593199340115222</v>
      </c>
      <c r="D28" s="12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5">
      <c r="A29" s="12">
        <v>0.6</v>
      </c>
      <c r="B29" s="12"/>
      <c r="C29" s="12">
        <f t="shared" si="2"/>
        <v>5.2359979422689573</v>
      </c>
      <c r="D29" s="12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5">
      <c r="A30" s="12">
        <v>0.72</v>
      </c>
      <c r="B30" s="12"/>
      <c r="C30" s="12">
        <f t="shared" si="2"/>
        <v>4.993044870962243</v>
      </c>
      <c r="D30" s="12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5">
      <c r="A31" s="12">
        <v>0.84</v>
      </c>
      <c r="B31" s="12"/>
      <c r="C31" s="12">
        <f t="shared" si="2"/>
        <v>4.7512720988296113</v>
      </c>
      <c r="D31" s="12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5">
      <c r="A32" s="12">
        <v>0.96</v>
      </c>
      <c r="B32" s="12"/>
      <c r="C32" s="12">
        <f t="shared" si="2"/>
        <v>4.5115036990138915</v>
      </c>
      <c r="D32" s="12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5">
      <c r="A33" s="12">
        <v>1.08</v>
      </c>
      <c r="B33" s="12"/>
      <c r="C33" s="12">
        <f t="shared" si="2"/>
        <v>4.2751057229154998</v>
      </c>
      <c r="D33" s="12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5">
      <c r="A34" s="12">
        <v>1.2000000000000002</v>
      </c>
      <c r="B34" s="12"/>
      <c r="C34" s="12">
        <f t="shared" si="2"/>
        <v>4.0442825483459224</v>
      </c>
      <c r="D34" s="12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5">
      <c r="A35" s="12">
        <v>1.3200000000000003</v>
      </c>
      <c r="B35" s="12"/>
      <c r="C35" s="12">
        <f t="shared" si="2"/>
        <v>3.822434158883198</v>
      </c>
      <c r="D35" s="12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5">
      <c r="A36" s="12">
        <v>1.4400000000000004</v>
      </c>
      <c r="B36" s="12"/>
      <c r="C36" s="12">
        <f t="shared" si="2"/>
        <v>3.614425597775087</v>
      </c>
      <c r="D36" s="12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5">
      <c r="A37" s="12">
        <v>1.5600000000000005</v>
      </c>
      <c r="B37" s="12"/>
      <c r="C37" s="12">
        <f t="shared" si="2"/>
        <v>3.4264112217325473</v>
      </c>
      <c r="D37" s="12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5">
      <c r="A38" s="12">
        <v>1.6800000000000006</v>
      </c>
      <c r="B38" s="12"/>
      <c r="C38" s="12">
        <f t="shared" si="2"/>
        <v>3.2647349985521936</v>
      </c>
      <c r="D38" s="12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5">
      <c r="A39" s="12">
        <v>1.8000000000000007</v>
      </c>
      <c r="B39" s="12"/>
      <c r="C39" s="12">
        <f t="shared" si="2"/>
        <v>3.1338577278597888</v>
      </c>
      <c r="D39" s="12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5">
      <c r="A40" s="12">
        <v>1.9200000000000008</v>
      </c>
      <c r="B40" s="12"/>
      <c r="C40" s="12">
        <f t="shared" si="2"/>
        <v>3.0343741640005626</v>
      </c>
      <c r="D40" s="12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5">
      <c r="A41" s="12">
        <v>2.0400000000000009</v>
      </c>
      <c r="B41" s="12"/>
      <c r="C41" s="12">
        <f t="shared" si="2"/>
        <v>2.9627175996209481</v>
      </c>
      <c r="D41" s="12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5">
      <c r="A42" s="12">
        <v>2.160000000000001</v>
      </c>
      <c r="B42" s="12"/>
      <c r="C42" s="12">
        <f t="shared" si="2"/>
        <v>2.9128227953975769</v>
      </c>
      <c r="D42" s="12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5">
      <c r="A43" s="12">
        <v>2.2800000000000011</v>
      </c>
      <c r="B43" s="12"/>
      <c r="C43" s="12">
        <f t="shared" si="2"/>
        <v>2.8783286707159799</v>
      </c>
      <c r="D43" s="12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5">
      <c r="A44" s="12">
        <v>2.4000000000000012</v>
      </c>
      <c r="B44" s="12"/>
      <c r="C44" s="12">
        <f t="shared" si="2"/>
        <v>2.8539742332347124</v>
      </c>
      <c r="D44" s="12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5">
      <c r="A45" s="12">
        <v>2.5200000000000014</v>
      </c>
      <c r="B45" s="12"/>
      <c r="C45" s="12">
        <f t="shared" si="2"/>
        <v>2.8359801618317548</v>
      </c>
      <c r="D45" s="12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5">
      <c r="A46" s="12">
        <v>2.6400000000000015</v>
      </c>
      <c r="B46" s="12"/>
      <c r="C46" s="12">
        <f t="shared" si="2"/>
        <v>2.8218548482261343</v>
      </c>
      <c r="D46" s="12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5">
      <c r="A47" s="12">
        <v>2.7600000000000016</v>
      </c>
      <c r="B47" s="12"/>
      <c r="C47" s="12">
        <f t="shared" si="2"/>
        <v>2.8100387047123192</v>
      </c>
      <c r="D47" s="12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5">
      <c r="A48" s="12">
        <v>2.8800000000000017</v>
      </c>
      <c r="B48" s="12"/>
      <c r="C48" s="12">
        <f t="shared" si="2"/>
        <v>2.7995853068139374</v>
      </c>
      <c r="D48" s="12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5">
      <c r="A49" s="12">
        <v>3.0000000000000018</v>
      </c>
      <c r="B49" s="12"/>
      <c r="C49" s="12">
        <f t="shared" si="2"/>
        <v>2.7899307432053062</v>
      </c>
      <c r="D49" s="12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5">
      <c r="A50" s="12">
        <v>3.1200000000000019</v>
      </c>
      <c r="B50" s="12"/>
      <c r="C50" s="12">
        <f t="shared" si="2"/>
        <v>2.7807426081253741</v>
      </c>
      <c r="D50" s="12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5">
      <c r="A51" s="12">
        <v>3.240000000000002</v>
      </c>
      <c r="B51" s="12"/>
      <c r="C51" s="12">
        <f t="shared" si="2"/>
        <v>2.7718261869002729</v>
      </c>
      <c r="D51" s="12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5">
      <c r="A52" s="12">
        <v>3.3600000000000021</v>
      </c>
      <c r="B52" s="12"/>
      <c r="C52" s="12">
        <f t="shared" si="2"/>
        <v>2.7630678375079611</v>
      </c>
      <c r="D52" s="12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5">
      <c r="A53" s="12">
        <v>3.4800000000000022</v>
      </c>
      <c r="B53" s="12"/>
      <c r="C53" s="12">
        <f t="shared" si="2"/>
        <v>2.7544013758023245</v>
      </c>
      <c r="D53" s="12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5">
      <c r="A54" s="12">
        <v>3.6000000000000023</v>
      </c>
      <c r="B54" s="12"/>
      <c r="C54" s="12">
        <f t="shared" si="2"/>
        <v>2.745788304417133</v>
      </c>
      <c r="D54" s="12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5">
      <c r="A55" s="12">
        <v>3.7200000000000024</v>
      </c>
      <c r="B55" s="12"/>
      <c r="C55" s="12">
        <f t="shared" si="2"/>
        <v>2.7372062466829501</v>
      </c>
      <c r="D55" s="12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5">
      <c r="A56" s="12">
        <v>3.8400000000000025</v>
      </c>
      <c r="B56" s="12"/>
      <c r="C56" s="12">
        <f t="shared" si="2"/>
        <v>2.7286422015547194</v>
      </c>
      <c r="D56" s="12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5">
      <c r="A57" s="12">
        <v>3.9600000000000026</v>
      </c>
      <c r="B57" s="12"/>
      <c r="C57" s="12">
        <f t="shared" si="2"/>
        <v>2.7200886171434493</v>
      </c>
      <c r="D57" s="12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5">
      <c r="A58" s="12">
        <v>4.0800000000000027</v>
      </c>
      <c r="B58" s="12"/>
      <c r="C58" s="12">
        <f t="shared" si="2"/>
        <v>2.7115411074184004</v>
      </c>
      <c r="D58" s="12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25">
      <c r="A59" s="12">
        <v>4.2000000000000028</v>
      </c>
      <c r="B59" s="12"/>
      <c r="C59" s="12">
        <f t="shared" si="2"/>
        <v>2.7029971252433644</v>
      </c>
      <c r="D59" s="12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25">
      <c r="A60" s="12">
        <v>4.3200000000000029</v>
      </c>
      <c r="B60" s="12"/>
      <c r="C60" s="12">
        <f t="shared" si="2"/>
        <v>2.6944551914690522</v>
      </c>
      <c r="D60" s="12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25">
      <c r="A61" s="12">
        <v>4.4400000000000031</v>
      </c>
      <c r="B61" s="12"/>
      <c r="C61" s="12">
        <f t="shared" si="2"/>
        <v>2.685914447161347</v>
      </c>
      <c r="D61" s="12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25">
      <c r="A62" s="12">
        <v>4.5600000000000032</v>
      </c>
      <c r="B62" s="12"/>
      <c r="C62" s="12">
        <f t="shared" si="2"/>
        <v>2.6773743935497825</v>
      </c>
      <c r="D62" s="12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25">
      <c r="A63" s="12">
        <v>4.6800000000000033</v>
      </c>
      <c r="B63" s="12"/>
      <c r="C63" s="12">
        <f t="shared" si="2"/>
        <v>2.6688347410083471</v>
      </c>
      <c r="D63" s="12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5">
      <c r="A64" s="12">
        <v>4.8000000000000034</v>
      </c>
      <c r="B64" s="12"/>
      <c r="C64" s="12">
        <f t="shared" si="2"/>
        <v>2.6602953213579319</v>
      </c>
      <c r="D64" s="12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5">
      <c r="A65" s="12">
        <v>4.9200000000000035</v>
      </c>
      <c r="B65" s="12"/>
      <c r="C65" s="12">
        <f t="shared" si="2"/>
        <v>2.6517560369411357</v>
      </c>
      <c r="D65" s="12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25">
      <c r="A66" s="12">
        <v>5.0400000000000036</v>
      </c>
      <c r="B66" s="12"/>
      <c r="C66" s="12">
        <f t="shared" si="2"/>
        <v>2.6432168310508506</v>
      </c>
      <c r="D66" s="12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5">
      <c r="A67" s="12">
        <v>5.1600000000000037</v>
      </c>
      <c r="B67" s="12"/>
      <c r="C67" s="12">
        <f t="shared" si="2"/>
        <v>2.6346776707587725</v>
      </c>
      <c r="D67" s="12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5">
      <c r="A68" s="12">
        <v>5.2800000000000038</v>
      </c>
      <c r="B68" s="12"/>
      <c r="C68" s="12">
        <f t="shared" si="2"/>
        <v>2.626138536944326</v>
      </c>
      <c r="D68" s="12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5">
      <c r="A69" s="12">
        <v>5.4000000000000039</v>
      </c>
      <c r="B69" s="12"/>
      <c r="C69" s="12">
        <f t="shared" si="2"/>
        <v>2.6175994185047142</v>
      </c>
      <c r="D69" s="12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5">
      <c r="A70" s="12">
        <v>5.520000000000004</v>
      </c>
      <c r="B70" s="12"/>
      <c r="C70" s="12">
        <f t="shared" si="2"/>
        <v>2.6090603089928459</v>
      </c>
      <c r="D70" s="12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5">
      <c r="A71" s="12">
        <v>5.6400000000000041</v>
      </c>
      <c r="B71" s="12"/>
      <c r="C71" s="12">
        <f t="shared" si="2"/>
        <v>2.600521204665073</v>
      </c>
      <c r="D71" s="12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5">
      <c r="A72" s="12">
        <v>5.7600000000000042</v>
      </c>
      <c r="B72" s="12"/>
      <c r="C72" s="12">
        <f t="shared" si="2"/>
        <v>2.5919821033475614</v>
      </c>
      <c r="D72" s="12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5">
      <c r="A73" s="12">
        <v>5.8800000000000043</v>
      </c>
      <c r="B73" s="12"/>
      <c r="C73" s="12">
        <f t="shared" si="2"/>
        <v>2.5834430037780263</v>
      </c>
      <c r="D73" s="12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5">
      <c r="A74" s="12">
        <v>6.0000000000000044</v>
      </c>
      <c r="B74" s="12"/>
      <c r="C74" s="12">
        <f t="shared" si="2"/>
        <v>2.5749039052234926</v>
      </c>
      <c r="D74" s="12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5">
      <c r="A75" s="12">
        <v>6.1200000000000045</v>
      </c>
      <c r="B75" s="12"/>
      <c r="C75" s="12">
        <f t="shared" si="2"/>
        <v>2.566364807258342</v>
      </c>
      <c r="D75" s="12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5">
      <c r="A76" s="12">
        <v>6.2400000000000047</v>
      </c>
      <c r="B76" s="12"/>
      <c r="C76" s="12">
        <f t="shared" si="2"/>
        <v>2.5578257096354302</v>
      </c>
      <c r="D76" s="12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5">
      <c r="A77" s="12">
        <v>6.3600000000000048</v>
      </c>
      <c r="B77" s="12"/>
      <c r="C77" s="12">
        <f t="shared" si="2"/>
        <v>2.5492866122112474</v>
      </c>
      <c r="D77" s="12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5">
      <c r="A78" s="12">
        <v>6.4800000000000049</v>
      </c>
      <c r="B78" s="12"/>
      <c r="C78" s="12">
        <f t="shared" si="2"/>
        <v>2.5407475149024608</v>
      </c>
      <c r="D78" s="12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5">
      <c r="A79" s="12">
        <v>6.600000000000005</v>
      </c>
      <c r="B79" s="12"/>
      <c r="C79" s="12">
        <f t="shared" si="2"/>
        <v>2.5322084176606814</v>
      </c>
      <c r="D79" s="12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5">
      <c r="A80" s="12">
        <v>6.7200000000000051</v>
      </c>
      <c r="B80" s="12"/>
      <c r="C80" s="12">
        <f t="shared" si="2"/>
        <v>2.5236693204578113</v>
      </c>
      <c r="D80" s="12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5">
      <c r="A81" s="12">
        <v>6.8400000000000052</v>
      </c>
      <c r="B81" s="12"/>
      <c r="C81" s="12">
        <f t="shared" si="2"/>
        <v>2.5151302232775348</v>
      </c>
      <c r="D81" s="12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5">
      <c r="A82" s="12">
        <v>6.9600000000000053</v>
      </c>
      <c r="B82" s="12"/>
      <c r="C82" s="12">
        <f t="shared" si="2"/>
        <v>2.5065911261103779</v>
      </c>
      <c r="D82" s="12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5">
      <c r="A83" s="12">
        <v>7.0800000000000054</v>
      </c>
      <c r="B83" s="12"/>
      <c r="C83" s="12">
        <f t="shared" si="2"/>
        <v>2.498052028950839</v>
      </c>
      <c r="D83" s="12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5">
      <c r="A84" s="12">
        <v>7.2000000000000055</v>
      </c>
      <c r="B84" s="12"/>
      <c r="C84" s="12">
        <f t="shared" si="2"/>
        <v>2.4895129317957236</v>
      </c>
      <c r="D84" s="12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5">
      <c r="A85" s="12">
        <v>7.3200000000000056</v>
      </c>
      <c r="B85" s="12"/>
      <c r="C85" s="12">
        <f t="shared" si="2"/>
        <v>2.4809738346431773</v>
      </c>
      <c r="D85" s="12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5">
      <c r="A86" s="12">
        <v>7.4400000000000057</v>
      </c>
      <c r="B86" s="12"/>
      <c r="C86" s="12">
        <f t="shared" si="2"/>
        <v>2.4724347374921223</v>
      </c>
      <c r="D86" s="12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5">
      <c r="A87" s="12">
        <v>7.5600000000000058</v>
      </c>
      <c r="B87" s="12"/>
      <c r="C87" s="12">
        <f t="shared" si="2"/>
        <v>2.4638956403419336</v>
      </c>
      <c r="D87" s="12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5">
      <c r="A88" s="12">
        <v>7.6800000000000059</v>
      </c>
      <c r="B88" s="12"/>
      <c r="C88" s="12">
        <f t="shared" si="2"/>
        <v>2.4553565431922477</v>
      </c>
      <c r="D88" s="12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5">
      <c r="A89" s="12">
        <v>7.800000000000006</v>
      </c>
      <c r="B89" s="12"/>
      <c r="C89" s="12">
        <f t="shared" ref="C89:C124" si="3">$G$5+LOG10($G$2*EXP(-$G$3*A89)+(1-$G$2)*EXP(-$G$4*A89))</f>
        <v>2.4468174460428536</v>
      </c>
      <c r="D89" s="12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5">
      <c r="A90" s="12">
        <v>7.9200000000000061</v>
      </c>
      <c r="B90" s="12"/>
      <c r="C90" s="12">
        <f t="shared" si="3"/>
        <v>2.438278348893629</v>
      </c>
      <c r="D90" s="12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12">
        <v>8.0400000000000063</v>
      </c>
      <c r="B91" s="12"/>
      <c r="C91" s="12">
        <f t="shared" si="3"/>
        <v>2.429739251744504</v>
      </c>
      <c r="D91" s="12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12">
        <v>8.1600000000000055</v>
      </c>
      <c r="B92" s="12"/>
      <c r="C92" s="12">
        <f t="shared" si="3"/>
        <v>2.4212001545954349</v>
      </c>
      <c r="D92" s="12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12">
        <v>8.2800000000000047</v>
      </c>
      <c r="B93" s="12"/>
      <c r="C93" s="12">
        <f t="shared" si="3"/>
        <v>2.4126610574463996</v>
      </c>
      <c r="D93" s="12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12">
        <v>8.4000000000000039</v>
      </c>
      <c r="B94" s="12"/>
      <c r="C94" s="12">
        <f t="shared" si="3"/>
        <v>2.4041219602973838</v>
      </c>
      <c r="D94" s="12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12">
        <v>8.5200000000000031</v>
      </c>
      <c r="B95" s="12"/>
      <c r="C95" s="12">
        <f t="shared" si="3"/>
        <v>2.3955828631483786</v>
      </c>
      <c r="D95" s="12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12">
        <v>8.6400000000000023</v>
      </c>
      <c r="B96" s="12"/>
      <c r="C96" s="12">
        <f t="shared" si="3"/>
        <v>2.3870437659993797</v>
      </c>
      <c r="D96" s="12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12">
        <v>8.7600000000000016</v>
      </c>
      <c r="B97" s="12"/>
      <c r="C97" s="12">
        <f t="shared" si="3"/>
        <v>2.3785046688503853</v>
      </c>
      <c r="D97" s="12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12">
        <v>8.8800000000000008</v>
      </c>
      <c r="B98" s="12"/>
      <c r="C98" s="12">
        <f t="shared" si="3"/>
        <v>2.3699655717013934</v>
      </c>
      <c r="D98" s="12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12">
        <v>9</v>
      </c>
      <c r="B99" s="12"/>
      <c r="C99" s="12">
        <f t="shared" si="3"/>
        <v>2.3614264745524016</v>
      </c>
      <c r="D99" s="12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12">
        <v>9.1199999999999992</v>
      </c>
      <c r="B100" s="12"/>
      <c r="C100" s="12">
        <f t="shared" si="3"/>
        <v>2.3528873774034116</v>
      </c>
      <c r="D100" s="12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12">
        <v>9.2399999999999984</v>
      </c>
      <c r="B101" s="12"/>
      <c r="C101" s="12">
        <f t="shared" si="3"/>
        <v>2.3443482802544215</v>
      </c>
      <c r="D101" s="12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12">
        <v>9.3599999999999977</v>
      </c>
      <c r="B102" s="12"/>
      <c r="C102" s="12">
        <f t="shared" si="3"/>
        <v>2.3358091831054315</v>
      </c>
      <c r="D102" s="12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12">
        <v>9.4799999999999969</v>
      </c>
      <c r="B103" s="12"/>
      <c r="C103" s="12">
        <f t="shared" si="3"/>
        <v>2.3272700859564424</v>
      </c>
      <c r="D103" s="12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12">
        <v>9.5999999999999961</v>
      </c>
      <c r="B104" s="12"/>
      <c r="C104" s="12">
        <f t="shared" si="3"/>
        <v>2.3187309888074523</v>
      </c>
      <c r="D104" s="12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12">
        <v>9.7199999999999953</v>
      </c>
      <c r="B105" s="12"/>
      <c r="C105" s="12">
        <f t="shared" si="3"/>
        <v>2.3101918916584632</v>
      </c>
      <c r="D105" s="12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12">
        <v>9.8399999999999945</v>
      </c>
      <c r="B106" s="12"/>
      <c r="C106" s="12">
        <f t="shared" si="3"/>
        <v>2.301652794509474</v>
      </c>
      <c r="D106" s="12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12">
        <v>9.9599999999999937</v>
      </c>
      <c r="B107" s="12"/>
      <c r="C107" s="12">
        <f t="shared" si="3"/>
        <v>2.293113697360484</v>
      </c>
      <c r="D107" s="12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12">
        <v>10.079999999999993</v>
      </c>
      <c r="B108" s="12"/>
      <c r="C108" s="12">
        <f t="shared" si="3"/>
        <v>2.2845746002114948</v>
      </c>
      <c r="D108" s="12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12">
        <v>10.199999999999992</v>
      </c>
      <c r="B109" s="12"/>
      <c r="C109" s="12">
        <f t="shared" si="3"/>
        <v>2.2760355030625057</v>
      </c>
      <c r="D109" s="12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12">
        <v>10.319999999999991</v>
      </c>
      <c r="B110" s="12"/>
      <c r="C110" s="12">
        <f t="shared" si="3"/>
        <v>2.2674964059135156</v>
      </c>
      <c r="D110" s="12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12">
        <v>10.439999999999991</v>
      </c>
      <c r="B111" s="12"/>
      <c r="C111" s="12">
        <f t="shared" si="3"/>
        <v>2.2589573087645265</v>
      </c>
      <c r="D111" s="12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12">
        <v>10.55999999999999</v>
      </c>
      <c r="B112" s="12"/>
      <c r="C112" s="12">
        <f t="shared" si="3"/>
        <v>2.2504182116155373</v>
      </c>
      <c r="D112" s="12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12">
        <v>10.679999999999989</v>
      </c>
      <c r="B113" s="12"/>
      <c r="C113" s="12">
        <f t="shared" si="3"/>
        <v>2.2418791144665482</v>
      </c>
      <c r="D113" s="12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12">
        <v>10.799999999999988</v>
      </c>
      <c r="B114" s="12"/>
      <c r="C114" s="12">
        <f t="shared" si="3"/>
        <v>2.2333400173175582</v>
      </c>
      <c r="D114" s="12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12">
        <v>10.919999999999987</v>
      </c>
      <c r="B115" s="12"/>
      <c r="C115" s="12">
        <f t="shared" si="3"/>
        <v>2.224800920168569</v>
      </c>
      <c r="D115" s="12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12">
        <v>11.039999999999987</v>
      </c>
      <c r="B116" s="12"/>
      <c r="C116" s="12">
        <f t="shared" si="3"/>
        <v>2.2162618230195799</v>
      </c>
      <c r="D116" s="12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12">
        <v>11.159999999999986</v>
      </c>
      <c r="B117" s="12"/>
      <c r="C117" s="12">
        <f t="shared" si="3"/>
        <v>2.2077227258705898</v>
      </c>
      <c r="D117" s="12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12">
        <v>11.279999999999985</v>
      </c>
      <c r="B118" s="12"/>
      <c r="C118" s="12">
        <f t="shared" si="3"/>
        <v>2.1991836287216007</v>
      </c>
      <c r="D118" s="12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12">
        <v>11.399999999999984</v>
      </c>
      <c r="B119" s="12"/>
      <c r="C119" s="12">
        <f t="shared" si="3"/>
        <v>2.1906445315726115</v>
      </c>
      <c r="D119" s="12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12">
        <v>11.519999999999984</v>
      </c>
      <c r="B120" s="12"/>
      <c r="C120" s="12">
        <f t="shared" si="3"/>
        <v>2.1821054344236224</v>
      </c>
      <c r="D120" s="12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12">
        <v>11.639999999999983</v>
      </c>
      <c r="B121" s="12"/>
      <c r="C121" s="12">
        <f t="shared" si="3"/>
        <v>2.1735663372746323</v>
      </c>
      <c r="D121" s="12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12">
        <v>11.759999999999982</v>
      </c>
      <c r="B122" s="12"/>
      <c r="C122" s="12">
        <f t="shared" si="3"/>
        <v>2.1650272401256432</v>
      </c>
      <c r="D122" s="12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12">
        <v>11.879999999999981</v>
      </c>
      <c r="B123" s="12"/>
      <c r="C123" s="12">
        <f t="shared" si="3"/>
        <v>2.156488142976654</v>
      </c>
      <c r="D123" s="12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12">
        <v>11.99999999999998</v>
      </c>
      <c r="B124" s="12"/>
      <c r="C124" s="12">
        <f t="shared" si="3"/>
        <v>2.147949045827664</v>
      </c>
      <c r="D124" s="12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90" zoomScaleNormal="90" workbookViewId="0"/>
  </sheetViews>
  <sheetFormatPr defaultRowHeight="15" x14ac:dyDescent="0.25"/>
  <cols>
    <col min="1" max="16384" width="9.14062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3" x14ac:dyDescent="0.25">
      <c r="A2" s="1">
        <v>0</v>
      </c>
      <c r="B2" s="2">
        <f>LOG10(4.3*10^6)</f>
        <v>6.6334684555795862</v>
      </c>
      <c r="C2" s="1">
        <v>12662</v>
      </c>
      <c r="D2" s="1" t="s">
        <v>4</v>
      </c>
      <c r="G2" s="2"/>
      <c r="H2" s="2"/>
      <c r="M2" s="2"/>
    </row>
    <row r="3" spans="1:13" x14ac:dyDescent="0.25">
      <c r="A3" s="1">
        <v>2</v>
      </c>
      <c r="B3" s="2">
        <f>LOG10(3*10^2)</f>
        <v>2.4771212547196626</v>
      </c>
      <c r="C3" s="1">
        <v>12662</v>
      </c>
      <c r="D3" s="1" t="s">
        <v>4</v>
      </c>
      <c r="G3" s="2"/>
      <c r="H3" s="2"/>
      <c r="M3" s="2"/>
    </row>
    <row r="4" spans="1:13" x14ac:dyDescent="0.25">
      <c r="A4" s="1">
        <v>4</v>
      </c>
      <c r="B4" s="2">
        <f>LOG10(5.625*10^2)</f>
        <v>2.7501225267834002</v>
      </c>
      <c r="C4" s="1">
        <v>12662</v>
      </c>
      <c r="D4" s="1" t="s">
        <v>4</v>
      </c>
      <c r="G4" s="2"/>
      <c r="H4" s="2"/>
      <c r="M4" s="2"/>
    </row>
    <row r="5" spans="1:13" x14ac:dyDescent="0.25">
      <c r="A5" s="1">
        <v>6</v>
      </c>
      <c r="B5" s="2">
        <f>LOG10(7.375*10^3)</f>
        <v>3.8677620246502005</v>
      </c>
      <c r="C5" s="1">
        <v>12662</v>
      </c>
      <c r="D5" s="1" t="s">
        <v>4</v>
      </c>
      <c r="G5" s="2"/>
      <c r="H5" s="2"/>
      <c r="M5" s="2"/>
    </row>
    <row r="6" spans="1:13" x14ac:dyDescent="0.25">
      <c r="A6" s="1">
        <v>8</v>
      </c>
      <c r="B6" s="2">
        <f>LOG10(0.625*10^2)</f>
        <v>1.7958800173440752</v>
      </c>
      <c r="C6" s="1">
        <v>12662</v>
      </c>
      <c r="D6" s="1" t="s">
        <v>4</v>
      </c>
    </row>
    <row r="7" spans="1:13" x14ac:dyDescent="0.25">
      <c r="A7" s="1">
        <v>10</v>
      </c>
      <c r="B7" s="2">
        <f>LOG10(0.5*10^2)</f>
        <v>1.6989700043360187</v>
      </c>
      <c r="C7" s="1">
        <v>12662</v>
      </c>
      <c r="D7" s="1" t="s">
        <v>4</v>
      </c>
    </row>
    <row r="8" spans="1:13" x14ac:dyDescent="0.25">
      <c r="A8" s="1">
        <v>12</v>
      </c>
      <c r="B8" s="2">
        <f>LOG10(1.625*10^2)</f>
        <v>2.2108533653148932</v>
      </c>
      <c r="C8" s="1">
        <v>12662</v>
      </c>
      <c r="D8" s="1" t="s">
        <v>4</v>
      </c>
    </row>
    <row r="9" spans="1:13" x14ac:dyDescent="0.25">
      <c r="A9" s="1">
        <v>0</v>
      </c>
      <c r="B9" s="2">
        <f>LOG10(4.3*10^6)</f>
        <v>6.6334684555795862</v>
      </c>
      <c r="C9" s="1">
        <v>12662</v>
      </c>
      <c r="D9" s="1" t="s">
        <v>5</v>
      </c>
    </row>
    <row r="10" spans="1:13" x14ac:dyDescent="0.25">
      <c r="A10" s="1">
        <v>2</v>
      </c>
      <c r="B10" s="2">
        <f>LOG10(1.9*10^3)</f>
        <v>3.2787536009528289</v>
      </c>
      <c r="C10" s="1">
        <v>12662</v>
      </c>
      <c r="D10" s="1" t="s">
        <v>5</v>
      </c>
    </row>
    <row r="11" spans="1:13" x14ac:dyDescent="0.25">
      <c r="A11" s="1">
        <v>4</v>
      </c>
      <c r="B11" s="2">
        <f>LOG10(0.625*10^2)</f>
        <v>1.7958800173440752</v>
      </c>
      <c r="C11" s="1">
        <v>12662</v>
      </c>
      <c r="D11" s="1" t="s">
        <v>5</v>
      </c>
    </row>
    <row r="12" spans="1:13" x14ac:dyDescent="0.25">
      <c r="A12" s="1">
        <v>6</v>
      </c>
      <c r="B12" s="2">
        <f>LOG10(1.5*10^2)</f>
        <v>2.1760912590556813</v>
      </c>
      <c r="C12" s="1">
        <v>12662</v>
      </c>
      <c r="D12" s="1" t="s">
        <v>5</v>
      </c>
    </row>
    <row r="13" spans="1:13" x14ac:dyDescent="0.25">
      <c r="A13" s="1">
        <v>8</v>
      </c>
      <c r="B13" s="2">
        <f>LOG10(3.5*10^2)</f>
        <v>2.5440680443502757</v>
      </c>
      <c r="C13" s="1">
        <v>12662</v>
      </c>
      <c r="D13" s="1" t="s">
        <v>5</v>
      </c>
    </row>
    <row r="14" spans="1:13" x14ac:dyDescent="0.25">
      <c r="A14" s="1">
        <v>10</v>
      </c>
      <c r="B14" s="2">
        <f>LOG10(0.75*10^2)</f>
        <v>1.8750612633917001</v>
      </c>
      <c r="C14" s="1">
        <v>12662</v>
      </c>
      <c r="D14" s="1" t="s">
        <v>5</v>
      </c>
    </row>
    <row r="15" spans="1:13" x14ac:dyDescent="0.25">
      <c r="A15" s="1">
        <v>0</v>
      </c>
      <c r="B15" s="2">
        <f>LOG10(1.27*10^6)</f>
        <v>6.1038037209559572</v>
      </c>
      <c r="C15" s="1">
        <v>12662</v>
      </c>
      <c r="D15" s="1" t="s">
        <v>6</v>
      </c>
    </row>
    <row r="16" spans="1:13" x14ac:dyDescent="0.25">
      <c r="A16" s="1">
        <v>2</v>
      </c>
      <c r="B16" s="2">
        <f>LOG10(1.57*10^3)</f>
        <v>3.1958996524092336</v>
      </c>
      <c r="C16" s="1">
        <v>12662</v>
      </c>
      <c r="D16" s="1" t="s">
        <v>6</v>
      </c>
    </row>
    <row r="17" spans="1:4" x14ac:dyDescent="0.25">
      <c r="A17" s="1">
        <v>4</v>
      </c>
      <c r="B17" s="2">
        <f>LOG10(9.5*10^2)</f>
        <v>2.9777236052888476</v>
      </c>
      <c r="C17" s="1">
        <v>12662</v>
      </c>
      <c r="D17" s="1" t="s">
        <v>6</v>
      </c>
    </row>
    <row r="18" spans="1:4" x14ac:dyDescent="0.25">
      <c r="A18" s="1">
        <v>6</v>
      </c>
      <c r="B18" s="2">
        <f>LOG10(4.875*10^2)</f>
        <v>2.6879746200345558</v>
      </c>
      <c r="C18" s="1">
        <v>12662</v>
      </c>
      <c r="D18" s="1" t="s">
        <v>6</v>
      </c>
    </row>
    <row r="19" spans="1:4" x14ac:dyDescent="0.25">
      <c r="A19" s="1">
        <v>8</v>
      </c>
      <c r="B19" s="2">
        <f>LOG10(7.75*10^2)</f>
        <v>2.8893017025063101</v>
      </c>
      <c r="C19" s="1">
        <v>12662</v>
      </c>
      <c r="D19" s="1" t="s">
        <v>6</v>
      </c>
    </row>
    <row r="20" spans="1:4" x14ac:dyDescent="0.25">
      <c r="A20" s="1">
        <v>10</v>
      </c>
      <c r="B20" s="2">
        <f>LOG10(8.375*10^2)</f>
        <v>2.9229848157088827</v>
      </c>
      <c r="C20" s="1">
        <v>12662</v>
      </c>
      <c r="D20" s="1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opLeftCell="C3" zoomScale="90" zoomScaleNormal="90" workbookViewId="0"/>
  </sheetViews>
  <sheetFormatPr defaultRowHeight="15" x14ac:dyDescent="0.25"/>
  <cols>
    <col min="1" max="1" width="9.140625" style="13"/>
    <col min="2" max="3" width="9.85546875" style="13" customWidth="1"/>
    <col min="4" max="5" width="9.140625" style="13"/>
    <col min="6" max="6" width="11.140625" bestFit="1" customWidth="1"/>
  </cols>
  <sheetData>
    <row r="1" spans="1:35" ht="24" customHeight="1" x14ac:dyDescent="0.25">
      <c r="A1" s="3" t="s">
        <v>0</v>
      </c>
      <c r="B1" s="10" t="s">
        <v>7</v>
      </c>
      <c r="C1" s="10" t="s">
        <v>8</v>
      </c>
      <c r="D1" s="11" t="s">
        <v>9</v>
      </c>
      <c r="E1" s="12"/>
      <c r="F1" s="4" t="s">
        <v>11</v>
      </c>
      <c r="G1" s="4" t="s">
        <v>12</v>
      </c>
      <c r="H1" s="4" t="s">
        <v>14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12">
        <v>0</v>
      </c>
      <c r="B2" s="12">
        <v>6.6334684555795862</v>
      </c>
      <c r="C2" s="12">
        <f t="shared" ref="C2:C20" si="0">$G$5+LOG10($G$2*EXP(-$G$3*A2)+(1-$G$2)*EXP(-$G$4*A2))</f>
        <v>6.5283038294480882</v>
      </c>
      <c r="D2" s="12">
        <f t="shared" ref="D2:D20" si="1" xml:space="preserve"> (B2 - C2)^2</f>
        <v>1.1059598589377755E-2</v>
      </c>
      <c r="E2" s="12"/>
      <c r="F2" s="5" t="s">
        <v>22</v>
      </c>
      <c r="G2" s="14">
        <v>0.99974082808866194</v>
      </c>
      <c r="H2" s="14">
        <v>3.1320887441584544E-4</v>
      </c>
      <c r="I2" s="5"/>
      <c r="J2" s="5"/>
      <c r="K2" s="5"/>
      <c r="L2" s="6" t="s">
        <v>15</v>
      </c>
      <c r="M2" s="14">
        <v>0.23987237506968059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12">
        <v>2</v>
      </c>
      <c r="B3" s="12">
        <v>3.6532125137753435</v>
      </c>
      <c r="C3" s="12">
        <f t="shared" si="0"/>
        <v>3.3953039595347709</v>
      </c>
      <c r="D3" s="12">
        <f t="shared" si="1"/>
        <v>6.6516822350462371E-2</v>
      </c>
      <c r="E3" s="12"/>
      <c r="F3" s="5" t="s">
        <v>23</v>
      </c>
      <c r="G3" s="14">
        <v>3.7887606036815353</v>
      </c>
      <c r="H3" s="14">
        <v>0.59744971722370832</v>
      </c>
      <c r="I3" s="5"/>
      <c r="J3" s="5"/>
      <c r="K3" s="5"/>
      <c r="L3" s="6" t="s">
        <v>18</v>
      </c>
      <c r="M3" s="14">
        <f>SQRT(M2)</f>
        <v>0.48976767458630893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12">
        <v>4</v>
      </c>
      <c r="B4" s="12">
        <v>2.6766936096248664</v>
      </c>
      <c r="C4" s="12">
        <f t="shared" si="0"/>
        <v>2.8177779108556296</v>
      </c>
      <c r="D4" s="12">
        <f t="shared" si="1"/>
        <v>1.9904780053772733E-2</v>
      </c>
      <c r="E4" s="12"/>
      <c r="F4" s="5" t="s">
        <v>24</v>
      </c>
      <c r="G4" s="14">
        <v>7.1782104940399202E-2</v>
      </c>
      <c r="H4" s="14">
        <v>0.11451129797754729</v>
      </c>
      <c r="I4" s="5"/>
      <c r="J4" s="5"/>
      <c r="K4" s="5"/>
      <c r="L4" s="6" t="s">
        <v>16</v>
      </c>
      <c r="M4" s="14">
        <v>0.90963943598386743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12">
        <v>6</v>
      </c>
      <c r="B5" s="12">
        <v>3.8293037728310249</v>
      </c>
      <c r="C5" s="12">
        <f t="shared" si="0"/>
        <v>2.7548446741088322</v>
      </c>
      <c r="D5" s="12">
        <f t="shared" si="1"/>
        <v>1.1544623548269066</v>
      </c>
      <c r="E5" s="12"/>
      <c r="F5" s="5" t="s">
        <v>13</v>
      </c>
      <c r="G5" s="14">
        <v>6.5283038294480882</v>
      </c>
      <c r="H5" s="14">
        <v>0.28276742419033579</v>
      </c>
      <c r="I5" s="5"/>
      <c r="J5" s="5"/>
      <c r="K5" s="5"/>
      <c r="L5" s="6" t="s">
        <v>17</v>
      </c>
      <c r="M5" s="14">
        <v>0.89156732318064091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12">
        <v>8</v>
      </c>
      <c r="B6" s="12">
        <v>3.3756636139608855</v>
      </c>
      <c r="C6" s="12">
        <f t="shared" si="0"/>
        <v>2.6924951846183509</v>
      </c>
      <c r="D6" s="12">
        <f t="shared" si="1"/>
        <v>0.46671910285034574</v>
      </c>
      <c r="E6" s="12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12">
        <v>10</v>
      </c>
      <c r="B7" s="12">
        <v>3.0791812460476247</v>
      </c>
      <c r="C7" s="12">
        <f t="shared" si="0"/>
        <v>2.6301460402642771</v>
      </c>
      <c r="D7" s="12">
        <f t="shared" si="1"/>
        <v>0.20163261603289329</v>
      </c>
      <c r="E7" s="12"/>
      <c r="F7" s="4" t="s">
        <v>19</v>
      </c>
      <c r="G7" s="5"/>
      <c r="H7" s="9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A8" s="12">
        <v>12</v>
      </c>
      <c r="B8" s="12">
        <v>2.5440680443502757</v>
      </c>
      <c r="C8" s="12">
        <f t="shared" si="0"/>
        <v>2.5677968961141255</v>
      </c>
      <c r="D8" s="12">
        <f t="shared" si="1"/>
        <v>5.6305840603076095E-4</v>
      </c>
      <c r="E8" s="12"/>
      <c r="F8" s="5" t="s">
        <v>28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12">
        <v>0</v>
      </c>
      <c r="B9" s="12">
        <v>6.3483048630481607</v>
      </c>
      <c r="C9" s="12">
        <f t="shared" si="0"/>
        <v>6.5283038294480882</v>
      </c>
      <c r="D9" s="12">
        <f t="shared" si="1"/>
        <v>3.2399627905042236E-2</v>
      </c>
      <c r="E9" s="12"/>
      <c r="F9" s="4" t="s">
        <v>20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12">
        <v>2</v>
      </c>
      <c r="B10" s="12">
        <v>3.1383026981662816</v>
      </c>
      <c r="C10" s="12">
        <f t="shared" si="0"/>
        <v>3.3953039595347709</v>
      </c>
      <c r="D10" s="12">
        <f t="shared" si="1"/>
        <v>6.6049648344994563E-2</v>
      </c>
      <c r="E10" s="12"/>
      <c r="F10" s="5" t="s">
        <v>28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12">
        <v>6</v>
      </c>
      <c r="B11" s="12">
        <v>2.6283889300503116</v>
      </c>
      <c r="C11" s="12">
        <f t="shared" si="0"/>
        <v>2.7548446741088322</v>
      </c>
      <c r="D11" s="12">
        <f t="shared" si="1"/>
        <v>1.5991055205394056E-2</v>
      </c>
      <c r="E11" s="12"/>
      <c r="F11" s="4" t="s">
        <v>21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12">
        <v>8</v>
      </c>
      <c r="B12" s="12">
        <v>2.5440680443502757</v>
      </c>
      <c r="C12" s="12">
        <f t="shared" si="0"/>
        <v>2.6924951846183509</v>
      </c>
      <c r="D12" s="12">
        <f t="shared" si="1"/>
        <v>2.2030615968158883E-2</v>
      </c>
      <c r="E12" s="12"/>
      <c r="F12" s="16" t="s">
        <v>29</v>
      </c>
      <c r="G12" s="17"/>
      <c r="H12" s="17"/>
      <c r="I12" s="17"/>
      <c r="J12" s="17"/>
      <c r="K12" s="17"/>
      <c r="L12" s="17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12">
        <v>10</v>
      </c>
      <c r="B13" s="12">
        <v>2</v>
      </c>
      <c r="C13" s="12">
        <f t="shared" si="0"/>
        <v>2.6301460402642771</v>
      </c>
      <c r="D13" s="12">
        <f t="shared" si="1"/>
        <v>0.39708403206074794</v>
      </c>
      <c r="E13" s="12"/>
      <c r="F13" s="17"/>
      <c r="G13" s="17"/>
      <c r="H13" s="17"/>
      <c r="I13" s="17"/>
      <c r="J13" s="17"/>
      <c r="K13" s="17"/>
      <c r="L13" s="17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12">
        <v>12</v>
      </c>
      <c r="B14" s="12">
        <v>2.8750612633917001</v>
      </c>
      <c r="C14" s="12">
        <f t="shared" si="0"/>
        <v>2.5677968961141255</v>
      </c>
      <c r="D14" s="12">
        <f t="shared" si="1"/>
        <v>9.4411391398488226E-2</v>
      </c>
      <c r="E14" s="12"/>
      <c r="F14" s="17"/>
      <c r="G14" s="17"/>
      <c r="H14" s="17"/>
      <c r="I14" s="17"/>
      <c r="J14" s="17"/>
      <c r="K14" s="17"/>
      <c r="L14" s="17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12">
        <v>0</v>
      </c>
      <c r="B15" s="12">
        <v>6.6020599913279625</v>
      </c>
      <c r="C15" s="12">
        <f t="shared" si="0"/>
        <v>6.5283038294480882</v>
      </c>
      <c r="D15" s="12">
        <f t="shared" si="1"/>
        <v>5.4399714152502266E-3</v>
      </c>
      <c r="E15" s="12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12">
        <v>2</v>
      </c>
      <c r="B16" s="12">
        <v>3.3979400086720375</v>
      </c>
      <c r="C16" s="12">
        <f t="shared" si="0"/>
        <v>3.3953039595347709</v>
      </c>
      <c r="D16" s="12">
        <f t="shared" si="1"/>
        <v>6.9487550540837784E-6</v>
      </c>
      <c r="E16" s="12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12">
        <v>4</v>
      </c>
      <c r="B17" s="12">
        <v>2.0511525224473814</v>
      </c>
      <c r="C17" s="12">
        <f t="shared" si="0"/>
        <v>2.8177779108556296</v>
      </c>
      <c r="D17" s="12">
        <f t="shared" si="1"/>
        <v>0.58771448615209732</v>
      </c>
      <c r="E17" s="12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12">
        <v>8</v>
      </c>
      <c r="B18" s="12">
        <v>2.9030899869919438</v>
      </c>
      <c r="C18" s="12">
        <f t="shared" si="0"/>
        <v>2.6924951846183509</v>
      </c>
      <c r="D18" s="12">
        <f t="shared" si="1"/>
        <v>4.4350170786772627E-2</v>
      </c>
      <c r="E18" s="12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12">
        <v>10</v>
      </c>
      <c r="B19" s="12">
        <v>2.0969100130080562</v>
      </c>
      <c r="C19" s="12">
        <f t="shared" si="0"/>
        <v>2.6301460402642771</v>
      </c>
      <c r="D19" s="12">
        <f t="shared" si="1"/>
        <v>0.28434066076399711</v>
      </c>
      <c r="E19" s="12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12">
        <v>12</v>
      </c>
      <c r="B20" s="12">
        <v>2.2108533653148932</v>
      </c>
      <c r="C20" s="12">
        <f t="shared" si="0"/>
        <v>2.5677968961141255</v>
      </c>
      <c r="D20" s="12">
        <f t="shared" si="1"/>
        <v>0.12740868417942253</v>
      </c>
      <c r="E20" s="12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11" t="s">
        <v>10</v>
      </c>
      <c r="B21" s="12"/>
      <c r="C21" s="12"/>
      <c r="D21" s="12">
        <f>SUM(D2:D20)</f>
        <v>3.5980856260452088</v>
      </c>
      <c r="E21" s="12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12"/>
      <c r="B22" s="12"/>
      <c r="C22" s="12"/>
      <c r="D22" s="12"/>
      <c r="E22" s="12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12"/>
      <c r="B23" s="12"/>
      <c r="C23" s="12"/>
      <c r="D23" s="12"/>
      <c r="E23" s="12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12">
        <v>0</v>
      </c>
      <c r="B24" s="12"/>
      <c r="C24" s="12">
        <f>$G$5+LOG10($G$2*EXP(-$G$3*A24)+(1-$G$2)*EXP(-$G$4*A24))</f>
        <v>6.5283038294480882</v>
      </c>
      <c r="D24" s="12"/>
      <c r="E24" s="12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12">
        <v>0.12</v>
      </c>
      <c r="B25" s="12"/>
      <c r="C25" s="12">
        <f t="shared" ref="C25:C88" si="2">$G$5+LOG10($G$2*EXP(-$G$3*A25)+(1-$G$2)*EXP(-$G$4*A25))</f>
        <v>6.3309145553955224</v>
      </c>
      <c r="D25" s="12"/>
      <c r="E25" s="12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12">
        <v>0.24</v>
      </c>
      <c r="B26" s="12"/>
      <c r="C26" s="12">
        <f t="shared" si="2"/>
        <v>6.1335608246528803</v>
      </c>
      <c r="D26" s="12"/>
      <c r="E26" s="12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5">
      <c r="A27" s="12">
        <v>0.36</v>
      </c>
      <c r="B27" s="12"/>
      <c r="C27" s="12">
        <f t="shared" si="2"/>
        <v>5.9362625899338104</v>
      </c>
      <c r="D27" s="12"/>
      <c r="E27" s="12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5">
      <c r="A28" s="12">
        <v>0.48</v>
      </c>
      <c r="B28" s="12"/>
      <c r="C28" s="12">
        <f t="shared" si="2"/>
        <v>5.7390509814184574</v>
      </c>
      <c r="D28" s="12"/>
      <c r="E28" s="12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5">
      <c r="A29" s="12">
        <v>0.61</v>
      </c>
      <c r="B29" s="12"/>
      <c r="C29" s="12">
        <f t="shared" si="2"/>
        <v>5.5255597173567841</v>
      </c>
      <c r="D29" s="12"/>
      <c r="E29" s="12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5">
      <c r="A30" s="12">
        <v>0.72</v>
      </c>
      <c r="B30" s="12"/>
      <c r="C30" s="12">
        <f t="shared" si="2"/>
        <v>5.3451088427251259</v>
      </c>
      <c r="D30" s="12"/>
      <c r="E30" s="12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5">
      <c r="A31" s="12">
        <v>0.84</v>
      </c>
      <c r="B31" s="12"/>
      <c r="C31" s="12">
        <f t="shared" si="2"/>
        <v>5.1485714388575357</v>
      </c>
      <c r="D31" s="12"/>
      <c r="E31" s="12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5">
      <c r="A32" s="12">
        <v>0.96</v>
      </c>
      <c r="B32" s="12"/>
      <c r="C32" s="12">
        <f t="shared" si="2"/>
        <v>4.9525445936466514</v>
      </c>
      <c r="D32" s="12"/>
      <c r="E32" s="12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5">
      <c r="A33" s="12">
        <v>1.08</v>
      </c>
      <c r="B33" s="12"/>
      <c r="C33" s="12">
        <f t="shared" si="2"/>
        <v>4.7573098211540703</v>
      </c>
      <c r="D33" s="12"/>
      <c r="E33" s="12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5">
      <c r="A34" s="12">
        <v>1.2000000000000002</v>
      </c>
      <c r="B34" s="12"/>
      <c r="C34" s="12">
        <f t="shared" si="2"/>
        <v>4.5632991715089695</v>
      </c>
      <c r="D34" s="12"/>
      <c r="E34" s="12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5">
      <c r="A35" s="12">
        <v>1.3200000000000003</v>
      </c>
      <c r="B35" s="12"/>
      <c r="C35" s="12">
        <f t="shared" si="2"/>
        <v>4.3711692426353679</v>
      </c>
      <c r="D35" s="12"/>
      <c r="E35" s="12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5">
      <c r="A36" s="12">
        <v>1.4400000000000004</v>
      </c>
      <c r="B36" s="12"/>
      <c r="C36" s="12">
        <f t="shared" si="2"/>
        <v>4.1819028247170387</v>
      </c>
      <c r="D36" s="12"/>
      <c r="E36" s="12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5">
      <c r="A37" s="12">
        <v>1.5600000000000005</v>
      </c>
      <c r="B37" s="12"/>
      <c r="C37" s="12">
        <f t="shared" si="2"/>
        <v>3.9969369044650436</v>
      </c>
      <c r="D37" s="12"/>
      <c r="E37" s="12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5">
      <c r="A38" s="12">
        <v>1.6800000000000006</v>
      </c>
      <c r="B38" s="12"/>
      <c r="C38" s="12">
        <f t="shared" si="2"/>
        <v>3.8182986194169826</v>
      </c>
      <c r="D38" s="12"/>
      <c r="E38" s="12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5">
      <c r="A39" s="12">
        <v>1.8000000000000007</v>
      </c>
      <c r="B39" s="12"/>
      <c r="C39" s="12">
        <f t="shared" si="2"/>
        <v>3.6486961309190615</v>
      </c>
      <c r="D39" s="12"/>
      <c r="E39" s="12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5">
      <c r="A40" s="12">
        <v>1.9200000000000008</v>
      </c>
      <c r="B40" s="12"/>
      <c r="C40" s="12">
        <f t="shared" si="2"/>
        <v>3.4914617971922626</v>
      </c>
      <c r="D40" s="12"/>
      <c r="E40" s="12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5">
      <c r="A41" s="12">
        <v>2.0400000000000009</v>
      </c>
      <c r="B41" s="12"/>
      <c r="C41" s="12">
        <f t="shared" si="2"/>
        <v>3.3502142411580391</v>
      </c>
      <c r="D41" s="12"/>
      <c r="E41" s="12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5">
      <c r="A42" s="12">
        <v>2.160000000000001</v>
      </c>
      <c r="B42" s="12"/>
      <c r="C42" s="12">
        <f t="shared" si="2"/>
        <v>3.2281729081543746</v>
      </c>
      <c r="D42" s="12"/>
      <c r="E42" s="12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5">
      <c r="A43" s="12">
        <v>2.2800000000000011</v>
      </c>
      <c r="B43" s="12"/>
      <c r="C43" s="12">
        <f t="shared" si="2"/>
        <v>3.1272835412197439</v>
      </c>
      <c r="D43" s="12"/>
      <c r="E43" s="12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5">
      <c r="A44" s="12">
        <v>2.4000000000000012</v>
      </c>
      <c r="B44" s="12"/>
      <c r="C44" s="12">
        <f t="shared" si="2"/>
        <v>3.0475739791767991</v>
      </c>
      <c r="D44" s="12"/>
      <c r="E44" s="12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5">
      <c r="A45" s="12">
        <v>2.5200000000000014</v>
      </c>
      <c r="B45" s="12"/>
      <c r="C45" s="12">
        <f t="shared" si="2"/>
        <v>2.9871443232923371</v>
      </c>
      <c r="D45" s="12"/>
      <c r="E45" s="12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5">
      <c r="A46" s="12">
        <v>2.6400000000000015</v>
      </c>
      <c r="B46" s="12"/>
      <c r="C46" s="12">
        <f t="shared" si="2"/>
        <v>2.9427981392020524</v>
      </c>
      <c r="D46" s="12"/>
      <c r="E46" s="12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5">
      <c r="A47" s="12">
        <v>2.7600000000000016</v>
      </c>
      <c r="B47" s="12"/>
      <c r="C47" s="12">
        <f t="shared" si="2"/>
        <v>2.9109171120369641</v>
      </c>
      <c r="D47" s="12"/>
      <c r="E47" s="12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5">
      <c r="A48" s="12">
        <v>2.8800000000000017</v>
      </c>
      <c r="B48" s="12"/>
      <c r="C48" s="12">
        <f t="shared" si="2"/>
        <v>2.8881550663593738</v>
      </c>
      <c r="D48" s="12"/>
      <c r="E48" s="12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5">
      <c r="A49" s="12">
        <v>3.0000000000000018</v>
      </c>
      <c r="B49" s="12"/>
      <c r="C49" s="12">
        <f t="shared" si="2"/>
        <v>2.871785133481696</v>
      </c>
      <c r="D49" s="12"/>
      <c r="E49" s="12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5">
      <c r="A50" s="12">
        <v>3.1200000000000019</v>
      </c>
      <c r="B50" s="12"/>
      <c r="C50" s="12">
        <f t="shared" si="2"/>
        <v>2.8597624578818452</v>
      </c>
      <c r="D50" s="12"/>
      <c r="E50" s="12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5">
      <c r="A51" s="12">
        <v>3.240000000000002</v>
      </c>
      <c r="B51" s="12"/>
      <c r="C51" s="12">
        <f t="shared" si="2"/>
        <v>2.8506357509562874</v>
      </c>
      <c r="D51" s="12"/>
      <c r="E51" s="12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5">
      <c r="A52" s="12">
        <v>3.3600000000000021</v>
      </c>
      <c r="B52" s="12"/>
      <c r="C52" s="12">
        <f t="shared" si="2"/>
        <v>2.8434116590481331</v>
      </c>
      <c r="D52" s="12"/>
      <c r="E52" s="12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5">
      <c r="A53" s="12">
        <v>3.4800000000000022</v>
      </c>
      <c r="B53" s="12"/>
      <c r="C53" s="12">
        <f t="shared" si="2"/>
        <v>2.8374261863596804</v>
      </c>
      <c r="D53" s="12"/>
      <c r="E53" s="12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5">
      <c r="A54" s="12">
        <v>3.6000000000000023</v>
      </c>
      <c r="B54" s="12"/>
      <c r="C54" s="12">
        <f t="shared" si="2"/>
        <v>2.8322422697088729</v>
      </c>
      <c r="D54" s="12"/>
      <c r="E54" s="12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5">
      <c r="A55" s="12">
        <v>3.7200000000000024</v>
      </c>
      <c r="B55" s="12"/>
      <c r="C55" s="12">
        <f t="shared" si="2"/>
        <v>2.8275750676098244</v>
      </c>
      <c r="D55" s="12"/>
      <c r="E55" s="12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5">
      <c r="A56" s="12">
        <v>3.8400000000000025</v>
      </c>
      <c r="B56" s="12"/>
      <c r="C56" s="12">
        <f t="shared" si="2"/>
        <v>2.8232401299392951</v>
      </c>
      <c r="D56" s="12"/>
      <c r="E56" s="12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5">
      <c r="A57" s="12">
        <v>3.9600000000000026</v>
      </c>
      <c r="B57" s="12"/>
      <c r="C57" s="12">
        <f t="shared" si="2"/>
        <v>2.8191185064450317</v>
      </c>
      <c r="D57" s="12"/>
      <c r="E57" s="12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5">
      <c r="A58" s="12">
        <v>4.0800000000000027</v>
      </c>
      <c r="B58" s="12"/>
      <c r="C58" s="12">
        <f t="shared" si="2"/>
        <v>2.8151336897663946</v>
      </c>
      <c r="D58" s="12"/>
      <c r="E58" s="12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25">
      <c r="A59" s="12">
        <v>4.2000000000000028</v>
      </c>
      <c r="B59" s="12"/>
      <c r="C59" s="12">
        <f t="shared" si="2"/>
        <v>2.8112365546832359</v>
      </c>
      <c r="D59" s="12"/>
      <c r="E59" s="12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25">
      <c r="A60" s="12">
        <v>4.3200000000000029</v>
      </c>
      <c r="B60" s="12"/>
      <c r="C60" s="12">
        <f t="shared" si="2"/>
        <v>2.8073955922589668</v>
      </c>
      <c r="D60" s="12"/>
      <c r="E60" s="12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25">
      <c r="A61" s="12">
        <v>4.4400000000000031</v>
      </c>
      <c r="B61" s="12"/>
      <c r="C61" s="12">
        <f t="shared" si="2"/>
        <v>2.8035906067162903</v>
      </c>
      <c r="D61" s="12"/>
      <c r="E61" s="12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25">
      <c r="A62" s="12">
        <v>4.5600000000000032</v>
      </c>
      <c r="B62" s="12"/>
      <c r="C62" s="12">
        <f t="shared" si="2"/>
        <v>2.7998086592635802</v>
      </c>
      <c r="D62" s="12"/>
      <c r="E62" s="12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25">
      <c r="A63" s="12">
        <v>4.6800000000000033</v>
      </c>
      <c r="B63" s="12"/>
      <c r="C63" s="12">
        <f t="shared" si="2"/>
        <v>2.7960414627958547</v>
      </c>
      <c r="D63" s="12"/>
      <c r="E63" s="12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5">
      <c r="A64" s="12">
        <v>4.8000000000000034</v>
      </c>
      <c r="B64" s="12"/>
      <c r="C64" s="12">
        <f t="shared" si="2"/>
        <v>2.7922837105151741</v>
      </c>
      <c r="D64" s="12"/>
      <c r="E64" s="12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5">
      <c r="A65" s="12">
        <v>4.9200000000000035</v>
      </c>
      <c r="B65" s="12"/>
      <c r="C65" s="12">
        <f t="shared" si="2"/>
        <v>2.788532004515059</v>
      </c>
      <c r="D65" s="12"/>
      <c r="E65" s="12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25">
      <c r="A66" s="12">
        <v>5.0400000000000036</v>
      </c>
      <c r="B66" s="12"/>
      <c r="C66" s="12">
        <f t="shared" si="2"/>
        <v>2.7847841693022506</v>
      </c>
      <c r="D66" s="12"/>
      <c r="E66" s="12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5">
      <c r="A67" s="12">
        <v>5.1600000000000037</v>
      </c>
      <c r="B67" s="12"/>
      <c r="C67" s="12">
        <f t="shared" si="2"/>
        <v>2.7810388120944944</v>
      </c>
      <c r="D67" s="12"/>
      <c r="E67" s="12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5">
      <c r="A68" s="12">
        <v>5.2800000000000038</v>
      </c>
      <c r="B68" s="12"/>
      <c r="C68" s="12">
        <f t="shared" si="2"/>
        <v>2.7772950412398334</v>
      </c>
      <c r="D68" s="12"/>
      <c r="E68" s="12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5">
      <c r="A69" s="12">
        <v>5.4000000000000039</v>
      </c>
      <c r="B69" s="12"/>
      <c r="C69" s="12">
        <f t="shared" si="2"/>
        <v>2.7735522859185453</v>
      </c>
      <c r="D69" s="12"/>
      <c r="E69" s="12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5">
      <c r="A70" s="12">
        <v>5.520000000000004</v>
      </c>
      <c r="B70" s="12"/>
      <c r="C70" s="12">
        <f t="shared" si="2"/>
        <v>2.7698101807065978</v>
      </c>
      <c r="D70" s="12"/>
      <c r="E70" s="12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5">
      <c r="A71" s="12">
        <v>5.6400000000000041</v>
      </c>
      <c r="B71" s="12"/>
      <c r="C71" s="12">
        <f t="shared" si="2"/>
        <v>2.7660684916708558</v>
      </c>
      <c r="D71" s="12"/>
      <c r="E71" s="12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5">
      <c r="A72" s="12">
        <v>5.7600000000000042</v>
      </c>
      <c r="B72" s="12"/>
      <c r="C72" s="12">
        <f t="shared" si="2"/>
        <v>2.7623270690553507</v>
      </c>
      <c r="D72" s="12"/>
      <c r="E72" s="12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5">
      <c r="A73" s="12">
        <v>5.8800000000000043</v>
      </c>
      <c r="B73" s="12"/>
      <c r="C73" s="12">
        <f t="shared" si="2"/>
        <v>2.7585858169917676</v>
      </c>
      <c r="D73" s="12"/>
      <c r="E73" s="12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5">
      <c r="A74" s="12">
        <v>6.0000000000000044</v>
      </c>
      <c r="B74" s="12"/>
      <c r="C74" s="12">
        <f t="shared" si="2"/>
        <v>2.7548446741088317</v>
      </c>
      <c r="D74" s="12"/>
      <c r="E74" s="12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5">
      <c r="A75" s="12">
        <v>6.1200000000000045</v>
      </c>
      <c r="B75" s="12"/>
      <c r="C75" s="12">
        <f t="shared" si="2"/>
        <v>2.7511036011190249</v>
      </c>
      <c r="D75" s="12"/>
      <c r="E75" s="12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5">
      <c r="A76" s="12">
        <v>6.2400000000000047</v>
      </c>
      <c r="B76" s="12"/>
      <c r="C76" s="12">
        <f t="shared" si="2"/>
        <v>2.7473625728720168</v>
      </c>
      <c r="D76" s="12"/>
      <c r="E76" s="12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5">
      <c r="A77" s="12">
        <v>6.3600000000000048</v>
      </c>
      <c r="B77" s="12"/>
      <c r="C77" s="12">
        <f t="shared" si="2"/>
        <v>2.7436215732675624</v>
      </c>
      <c r="D77" s="12"/>
      <c r="E77" s="12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5">
      <c r="A78" s="12">
        <v>6.4800000000000049</v>
      </c>
      <c r="B78" s="12"/>
      <c r="C78" s="12">
        <f t="shared" si="2"/>
        <v>2.7398805919989244</v>
      </c>
      <c r="D78" s="12"/>
      <c r="E78" s="12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5">
      <c r="A79" s="12">
        <v>6.600000000000005</v>
      </c>
      <c r="B79" s="12"/>
      <c r="C79" s="12">
        <f t="shared" si="2"/>
        <v>2.7361396224681407</v>
      </c>
      <c r="D79" s="12"/>
      <c r="E79" s="12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5">
      <c r="A80" s="12">
        <v>6.7200000000000051</v>
      </c>
      <c r="B80" s="12"/>
      <c r="C80" s="12">
        <f t="shared" si="2"/>
        <v>2.732398660451461</v>
      </c>
      <c r="D80" s="12"/>
      <c r="E80" s="12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5">
      <c r="A81" s="12">
        <v>6.8400000000000052</v>
      </c>
      <c r="B81" s="12"/>
      <c r="C81" s="12">
        <f t="shared" si="2"/>
        <v>2.7286577032450086</v>
      </c>
      <c r="D81" s="12"/>
      <c r="E81" s="12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5">
      <c r="A82" s="12">
        <v>6.9600000000000053</v>
      </c>
      <c r="B82" s="12"/>
      <c r="C82" s="12">
        <f t="shared" si="2"/>
        <v>2.7249167491178707</v>
      </c>
      <c r="D82" s="12"/>
      <c r="E82" s="12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5">
      <c r="A83" s="12">
        <v>7.0800000000000054</v>
      </c>
      <c r="B83" s="12"/>
      <c r="C83" s="12">
        <f t="shared" si="2"/>
        <v>2.7211757969619863</v>
      </c>
      <c r="D83" s="12"/>
      <c r="E83" s="12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5">
      <c r="A84" s="12">
        <v>7.2000000000000055</v>
      </c>
      <c r="B84" s="12"/>
      <c r="C84" s="12">
        <f t="shared" si="2"/>
        <v>2.7174348460680191</v>
      </c>
      <c r="D84" s="12"/>
      <c r="E84" s="12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5">
      <c r="A85" s="12">
        <v>7.3200000000000056</v>
      </c>
      <c r="B85" s="12"/>
      <c r="C85" s="12">
        <f t="shared" si="2"/>
        <v>2.7136938959818804</v>
      </c>
      <c r="D85" s="12"/>
      <c r="E85" s="12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5">
      <c r="A86" s="12">
        <v>7.4400000000000057</v>
      </c>
      <c r="B86" s="12"/>
      <c r="C86" s="12">
        <f t="shared" si="2"/>
        <v>2.7099529464128813</v>
      </c>
      <c r="D86" s="12"/>
      <c r="E86" s="12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5">
      <c r="A87" s="12">
        <v>7.5600000000000058</v>
      </c>
      <c r="B87" s="12"/>
      <c r="C87" s="12">
        <f t="shared" si="2"/>
        <v>2.7062119971749343</v>
      </c>
      <c r="D87" s="12"/>
      <c r="E87" s="12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5">
      <c r="A88" s="12">
        <v>7.6800000000000059</v>
      </c>
      <c r="B88" s="12"/>
      <c r="C88" s="12">
        <f t="shared" si="2"/>
        <v>2.7024710481489134</v>
      </c>
      <c r="D88" s="12"/>
      <c r="E88" s="12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5">
      <c r="A89" s="12">
        <v>7.800000000000006</v>
      </c>
      <c r="B89" s="12"/>
      <c r="C89" s="12">
        <f t="shared" ref="C89:C124" si="3">$G$5+LOG10($G$2*EXP(-$G$3*A89)+(1-$G$2)*EXP(-$G$4*A89))</f>
        <v>2.698730099258559</v>
      </c>
      <c r="D89" s="12"/>
      <c r="E89" s="12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5">
      <c r="A90" s="12">
        <v>7.9200000000000061</v>
      </c>
      <c r="B90" s="12"/>
      <c r="C90" s="12">
        <f t="shared" si="3"/>
        <v>2.6949891504550529</v>
      </c>
      <c r="D90" s="12"/>
      <c r="E90" s="12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12">
        <v>8.0400000000000063</v>
      </c>
      <c r="B91" s="12"/>
      <c r="C91" s="12">
        <f t="shared" si="3"/>
        <v>2.6912482017071437</v>
      </c>
      <c r="D91" s="12"/>
      <c r="E91" s="12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12">
        <v>8.1600000000000055</v>
      </c>
      <c r="B92" s="12"/>
      <c r="C92" s="12">
        <f t="shared" si="3"/>
        <v>2.6875072529948256</v>
      </c>
      <c r="D92" s="12"/>
      <c r="E92" s="12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12">
        <v>8.2800000000000047</v>
      </c>
      <c r="B93" s="12"/>
      <c r="C93" s="12">
        <f t="shared" si="3"/>
        <v>2.6837663043052911</v>
      </c>
      <c r="D93" s="12"/>
      <c r="E93" s="12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12">
        <v>8.4000000000000039</v>
      </c>
      <c r="B94" s="12"/>
      <c r="C94" s="12">
        <f t="shared" si="3"/>
        <v>2.6800253556303417</v>
      </c>
      <c r="D94" s="12"/>
      <c r="E94" s="12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12">
        <v>8.5200000000000031</v>
      </c>
      <c r="B95" s="12"/>
      <c r="C95" s="12">
        <f t="shared" si="3"/>
        <v>2.6762844069647294</v>
      </c>
      <c r="D95" s="12"/>
      <c r="E95" s="12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12">
        <v>8.6400000000000023</v>
      </c>
      <c r="B96" s="12"/>
      <c r="C96" s="12">
        <f t="shared" si="3"/>
        <v>2.6725434583050944</v>
      </c>
      <c r="D96" s="12"/>
      <c r="E96" s="12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12">
        <v>8.7600000000000016</v>
      </c>
      <c r="B97" s="12"/>
      <c r="C97" s="12">
        <f t="shared" si="3"/>
        <v>2.6688025096492853</v>
      </c>
      <c r="D97" s="12"/>
      <c r="E97" s="12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12">
        <v>8.8800000000000008</v>
      </c>
      <c r="B98" s="12"/>
      <c r="C98" s="12">
        <f t="shared" si="3"/>
        <v>2.6650615609959263</v>
      </c>
      <c r="D98" s="12"/>
      <c r="E98" s="12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12">
        <v>9</v>
      </c>
      <c r="B99" s="12"/>
      <c r="C99" s="12">
        <f t="shared" si="3"/>
        <v>2.6613206123441344</v>
      </c>
      <c r="D99" s="12"/>
      <c r="E99" s="12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12">
        <v>9.1199999999999992</v>
      </c>
      <c r="B100" s="12"/>
      <c r="C100" s="12">
        <f t="shared" si="3"/>
        <v>2.6575796636933471</v>
      </c>
      <c r="D100" s="12"/>
      <c r="E100" s="12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12">
        <v>9.2399999999999984</v>
      </c>
      <c r="B101" s="12"/>
      <c r="C101" s="12">
        <f t="shared" si="3"/>
        <v>2.6538387150432019</v>
      </c>
      <c r="D101" s="12"/>
      <c r="E101" s="12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12">
        <v>9.3599999999999977</v>
      </c>
      <c r="B102" s="12"/>
      <c r="C102" s="12">
        <f t="shared" si="3"/>
        <v>2.6500977663934684</v>
      </c>
      <c r="D102" s="12"/>
      <c r="E102" s="12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12">
        <v>9.4799999999999969</v>
      </c>
      <c r="B103" s="12"/>
      <c r="C103" s="12">
        <f t="shared" si="3"/>
        <v>2.6463568177439982</v>
      </c>
      <c r="D103" s="12"/>
      <c r="E103" s="12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12">
        <v>9.5999999999999961</v>
      </c>
      <c r="B104" s="12"/>
      <c r="C104" s="12">
        <f t="shared" si="3"/>
        <v>2.6426158690946964</v>
      </c>
      <c r="D104" s="12"/>
      <c r="E104" s="12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12">
        <v>9.7199999999999953</v>
      </c>
      <c r="B105" s="12"/>
      <c r="C105" s="12">
        <f t="shared" si="3"/>
        <v>2.6388749204455024</v>
      </c>
      <c r="D105" s="12"/>
      <c r="E105" s="12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12">
        <v>9.8399999999999945</v>
      </c>
      <c r="B106" s="12"/>
      <c r="C106" s="12">
        <f t="shared" si="3"/>
        <v>2.6351339717963778</v>
      </c>
      <c r="D106" s="12"/>
      <c r="E106" s="12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12">
        <v>9.9599999999999937</v>
      </c>
      <c r="B107" s="12"/>
      <c r="C107" s="12">
        <f t="shared" si="3"/>
        <v>2.6313930231472971</v>
      </c>
      <c r="D107" s="12"/>
      <c r="E107" s="12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12">
        <v>10.079999999999993</v>
      </c>
      <c r="B108" s="12"/>
      <c r="C108" s="12">
        <f t="shared" si="3"/>
        <v>2.6276520744982452</v>
      </c>
      <c r="D108" s="12"/>
      <c r="E108" s="12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12">
        <v>10.199999999999992</v>
      </c>
      <c r="B109" s="12"/>
      <c r="C109" s="12">
        <f t="shared" si="3"/>
        <v>2.6239111258492107</v>
      </c>
      <c r="D109" s="12"/>
      <c r="E109" s="12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12">
        <v>10.319999999999991</v>
      </c>
      <c r="B110" s="12"/>
      <c r="C110" s="12">
        <f t="shared" si="3"/>
        <v>2.6201701772001886</v>
      </c>
      <c r="D110" s="12"/>
      <c r="E110" s="12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12">
        <v>10.439999999999991</v>
      </c>
      <c r="B111" s="12"/>
      <c r="C111" s="12">
        <f t="shared" si="3"/>
        <v>2.6164292285511732</v>
      </c>
      <c r="D111" s="12"/>
      <c r="E111" s="12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12">
        <v>10.55999999999999</v>
      </c>
      <c r="B112" s="12"/>
      <c r="C112" s="12">
        <f t="shared" si="3"/>
        <v>2.6126882799021631</v>
      </c>
      <c r="D112" s="12"/>
      <c r="E112" s="12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12">
        <v>10.679999999999989</v>
      </c>
      <c r="B113" s="12"/>
      <c r="C113" s="12">
        <f t="shared" si="3"/>
        <v>2.6089473312531557</v>
      </c>
      <c r="D113" s="12"/>
      <c r="E113" s="12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12">
        <v>10.799999999999988</v>
      </c>
      <c r="B114" s="12"/>
      <c r="C114" s="12">
        <f t="shared" si="3"/>
        <v>2.6052063826041505</v>
      </c>
      <c r="D114" s="12"/>
      <c r="E114" s="12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12">
        <v>10.919999999999987</v>
      </c>
      <c r="B115" s="12"/>
      <c r="C115" s="12">
        <f t="shared" si="3"/>
        <v>2.6014654339551466</v>
      </c>
      <c r="D115" s="12"/>
      <c r="E115" s="12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12">
        <v>11.039999999999987</v>
      </c>
      <c r="B116" s="12"/>
      <c r="C116" s="12">
        <f t="shared" si="3"/>
        <v>2.5977244853061432</v>
      </c>
      <c r="D116" s="12"/>
      <c r="E116" s="12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12">
        <v>11.159999999999986</v>
      </c>
      <c r="B117" s="12"/>
      <c r="C117" s="12">
        <f t="shared" si="3"/>
        <v>2.5939835366571402</v>
      </c>
      <c r="D117" s="12"/>
      <c r="E117" s="12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12">
        <v>11.279999999999985</v>
      </c>
      <c r="B118" s="12"/>
      <c r="C118" s="12">
        <f t="shared" si="3"/>
        <v>2.5902425880081381</v>
      </c>
      <c r="D118" s="12"/>
      <c r="E118" s="12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12">
        <v>11.399999999999984</v>
      </c>
      <c r="B119" s="12"/>
      <c r="C119" s="12">
        <f t="shared" si="3"/>
        <v>2.586501639359136</v>
      </c>
      <c r="D119" s="12"/>
      <c r="E119" s="12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12">
        <v>11.519999999999984</v>
      </c>
      <c r="B120" s="12"/>
      <c r="C120" s="12">
        <f t="shared" si="3"/>
        <v>2.5827606907101339</v>
      </c>
      <c r="D120" s="12"/>
      <c r="E120" s="12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12">
        <v>11.639999999999983</v>
      </c>
      <c r="B121" s="12"/>
      <c r="C121" s="12">
        <f t="shared" si="3"/>
        <v>2.5790197420611318</v>
      </c>
      <c r="D121" s="12"/>
      <c r="E121" s="12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12">
        <v>11.759999999999982</v>
      </c>
      <c r="B122" s="12"/>
      <c r="C122" s="12">
        <f t="shared" si="3"/>
        <v>2.5752787934121297</v>
      </c>
      <c r="D122" s="12"/>
      <c r="E122" s="12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12">
        <v>11.879999999999981</v>
      </c>
      <c r="B123" s="12"/>
      <c r="C123" s="12">
        <f t="shared" si="3"/>
        <v>2.5715378447631281</v>
      </c>
      <c r="D123" s="12"/>
      <c r="E123" s="12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12">
        <v>11.99999999999998</v>
      </c>
      <c r="B124" s="12"/>
      <c r="C124" s="12">
        <f t="shared" si="3"/>
        <v>2.567796896114126</v>
      </c>
      <c r="D124" s="12"/>
      <c r="E124" s="12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90" zoomScaleNormal="90" workbookViewId="0"/>
  </sheetViews>
  <sheetFormatPr defaultRowHeight="15" x14ac:dyDescent="0.25"/>
  <cols>
    <col min="1" max="16384" width="9.14062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3" x14ac:dyDescent="0.25">
      <c r="A2" s="1">
        <v>0</v>
      </c>
      <c r="B2" s="2">
        <f>LOG10(4.3*10^6)</f>
        <v>6.6334684555795862</v>
      </c>
      <c r="C2" s="1">
        <v>13126</v>
      </c>
      <c r="D2" s="1" t="s">
        <v>4</v>
      </c>
      <c r="G2" s="2"/>
      <c r="H2" s="2"/>
      <c r="M2" s="2"/>
    </row>
    <row r="3" spans="1:13" x14ac:dyDescent="0.25">
      <c r="A3" s="1">
        <v>2</v>
      </c>
      <c r="B3" s="2">
        <f>LOG10(4.5*10^3)</f>
        <v>3.6532125137753435</v>
      </c>
      <c r="C3" s="1">
        <v>13126</v>
      </c>
      <c r="D3" s="1" t="s">
        <v>4</v>
      </c>
      <c r="G3" s="2"/>
      <c r="H3" s="2"/>
      <c r="M3" s="2"/>
    </row>
    <row r="4" spans="1:13" x14ac:dyDescent="0.25">
      <c r="A4" s="1">
        <v>4</v>
      </c>
      <c r="B4" s="2">
        <f>LOG10(4.75*10^2)</f>
        <v>2.6766936096248664</v>
      </c>
      <c r="C4" s="1">
        <v>13126</v>
      </c>
      <c r="D4" s="1" t="s">
        <v>4</v>
      </c>
      <c r="G4" s="2"/>
      <c r="H4" s="2"/>
      <c r="M4" s="2"/>
    </row>
    <row r="5" spans="1:13" x14ac:dyDescent="0.25">
      <c r="A5" s="1">
        <v>6</v>
      </c>
      <c r="B5" s="2">
        <f>LOG10(6.75*10^3)</f>
        <v>3.8293037728310249</v>
      </c>
      <c r="C5" s="1">
        <v>13126</v>
      </c>
      <c r="D5" s="1" t="s">
        <v>4</v>
      </c>
      <c r="G5" s="2"/>
      <c r="H5" s="2"/>
      <c r="M5" s="2"/>
    </row>
    <row r="6" spans="1:13" x14ac:dyDescent="0.25">
      <c r="A6" s="1">
        <v>8</v>
      </c>
      <c r="B6" s="2">
        <f>LOG10(2.375*10^3)</f>
        <v>3.3756636139608855</v>
      </c>
      <c r="C6" s="1">
        <v>13126</v>
      </c>
      <c r="D6" s="1" t="s">
        <v>4</v>
      </c>
    </row>
    <row r="7" spans="1:13" x14ac:dyDescent="0.25">
      <c r="A7" s="1">
        <v>10</v>
      </c>
      <c r="B7" s="2">
        <f>LOG10(1.2*10^3)</f>
        <v>3.0791812460476247</v>
      </c>
      <c r="C7" s="1">
        <v>13126</v>
      </c>
      <c r="D7" s="1" t="s">
        <v>4</v>
      </c>
    </row>
    <row r="8" spans="1:13" x14ac:dyDescent="0.25">
      <c r="A8" s="1">
        <v>12</v>
      </c>
      <c r="B8" s="2">
        <f>LOG10(3.5*10^2)</f>
        <v>2.5440680443502757</v>
      </c>
      <c r="C8" s="1">
        <v>13126</v>
      </c>
      <c r="D8" s="1" t="s">
        <v>4</v>
      </c>
    </row>
    <row r="9" spans="1:13" x14ac:dyDescent="0.25">
      <c r="A9" s="1">
        <v>0</v>
      </c>
      <c r="B9" s="2">
        <f>LOG10(2.23*10^6)</f>
        <v>6.3483048630481607</v>
      </c>
      <c r="C9" s="1">
        <v>13126</v>
      </c>
      <c r="D9" s="1" t="s">
        <v>5</v>
      </c>
    </row>
    <row r="10" spans="1:13" x14ac:dyDescent="0.25">
      <c r="A10" s="1">
        <v>2</v>
      </c>
      <c r="B10" s="2">
        <f>LOG10(1.375*10^3)</f>
        <v>3.1383026981662816</v>
      </c>
      <c r="C10" s="1">
        <v>13126</v>
      </c>
      <c r="D10" s="1" t="s">
        <v>5</v>
      </c>
    </row>
    <row r="11" spans="1:13" x14ac:dyDescent="0.25">
      <c r="A11" s="1">
        <v>6</v>
      </c>
      <c r="B11" s="2">
        <f>LOG10(4.25*10^2)</f>
        <v>2.6283889300503116</v>
      </c>
      <c r="C11" s="1">
        <v>13126</v>
      </c>
      <c r="D11" s="1" t="s">
        <v>5</v>
      </c>
    </row>
    <row r="12" spans="1:13" x14ac:dyDescent="0.25">
      <c r="A12" s="1">
        <v>8</v>
      </c>
      <c r="B12" s="2">
        <f>LOG10(3.5*10^2)</f>
        <v>2.5440680443502757</v>
      </c>
      <c r="C12" s="1">
        <v>13126</v>
      </c>
      <c r="D12" s="1" t="s">
        <v>5</v>
      </c>
    </row>
    <row r="13" spans="1:13" x14ac:dyDescent="0.25">
      <c r="A13" s="1">
        <v>10</v>
      </c>
      <c r="B13" s="2">
        <v>2</v>
      </c>
      <c r="C13" s="1">
        <v>13126</v>
      </c>
      <c r="D13" s="1" t="s">
        <v>5</v>
      </c>
    </row>
    <row r="14" spans="1:13" x14ac:dyDescent="0.25">
      <c r="A14" s="1">
        <v>12</v>
      </c>
      <c r="B14" s="2">
        <f>LOG10(7.5*10^2)</f>
        <v>2.8750612633917001</v>
      </c>
      <c r="C14" s="1">
        <v>13126</v>
      </c>
      <c r="D14" s="1" t="s">
        <v>5</v>
      </c>
    </row>
    <row r="15" spans="1:13" x14ac:dyDescent="0.25">
      <c r="A15" s="1">
        <v>0</v>
      </c>
      <c r="B15" s="2">
        <f>LOG10(4*10^6)</f>
        <v>6.6020599913279625</v>
      </c>
      <c r="C15" s="1">
        <v>13126</v>
      </c>
      <c r="D15" s="1" t="s">
        <v>6</v>
      </c>
    </row>
    <row r="16" spans="1:13" x14ac:dyDescent="0.25">
      <c r="A16" s="1">
        <v>2</v>
      </c>
      <c r="B16" s="2">
        <f>LOG10(2.5*10^3)</f>
        <v>3.3979400086720375</v>
      </c>
      <c r="C16" s="1">
        <v>13126</v>
      </c>
      <c r="D16" s="1" t="s">
        <v>6</v>
      </c>
    </row>
    <row r="17" spans="1:4" x14ac:dyDescent="0.25">
      <c r="A17" s="1">
        <v>4</v>
      </c>
      <c r="B17" s="2">
        <f>LOG10(1.125*10^2)</f>
        <v>2.0511525224473814</v>
      </c>
      <c r="C17" s="1">
        <v>13126</v>
      </c>
      <c r="D17" s="1" t="s">
        <v>6</v>
      </c>
    </row>
    <row r="18" spans="1:4" x14ac:dyDescent="0.25">
      <c r="A18" s="1">
        <v>8</v>
      </c>
      <c r="B18" s="2">
        <f>LOG10(8*10^2)</f>
        <v>2.9030899869919438</v>
      </c>
      <c r="C18" s="1">
        <v>13126</v>
      </c>
      <c r="D18" s="1" t="s">
        <v>6</v>
      </c>
    </row>
    <row r="19" spans="1:4" x14ac:dyDescent="0.25">
      <c r="A19" s="1">
        <v>10</v>
      </c>
      <c r="B19" s="2">
        <f>LOG10(1.25*10^2)</f>
        <v>2.0969100130080562</v>
      </c>
      <c r="C19" s="1">
        <v>13126</v>
      </c>
      <c r="D19" s="1" t="s">
        <v>6</v>
      </c>
    </row>
    <row r="20" spans="1:4" x14ac:dyDescent="0.25">
      <c r="A20" s="1">
        <v>12</v>
      </c>
      <c r="B20" s="2">
        <f>LOG10(1.625*10^2)</f>
        <v>2.2108533653148932</v>
      </c>
      <c r="C20" s="1">
        <v>13126</v>
      </c>
      <c r="D20" s="1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topLeftCell="C3" zoomScale="90" zoomScaleNormal="90" workbookViewId="0"/>
  </sheetViews>
  <sheetFormatPr defaultRowHeight="15" x14ac:dyDescent="0.25"/>
  <cols>
    <col min="1" max="1" width="9.140625" style="13"/>
    <col min="2" max="3" width="9.85546875" style="13" customWidth="1"/>
    <col min="4" max="4" width="9.140625" style="13"/>
    <col min="6" max="6" width="11.140625" bestFit="1" customWidth="1"/>
  </cols>
  <sheetData>
    <row r="1" spans="1:35" ht="24" customHeight="1" x14ac:dyDescent="0.25">
      <c r="A1" s="3" t="s">
        <v>0</v>
      </c>
      <c r="B1" s="10" t="s">
        <v>7</v>
      </c>
      <c r="C1" s="10" t="s">
        <v>8</v>
      </c>
      <c r="D1" s="11" t="s">
        <v>9</v>
      </c>
      <c r="E1" s="5"/>
      <c r="F1" s="4" t="s">
        <v>11</v>
      </c>
      <c r="G1" s="4" t="s">
        <v>12</v>
      </c>
      <c r="H1" s="4" t="s">
        <v>14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</row>
    <row r="2" spans="1:35" x14ac:dyDescent="0.25">
      <c r="A2" s="12">
        <v>0</v>
      </c>
      <c r="B2" s="12">
        <v>6.3424226808222066</v>
      </c>
      <c r="C2" s="12">
        <f t="shared" ref="C2:C20" si="0">$G$5+LOG10($G$2*EXP(-$G$3*A2)+(1-$G$2)*EXP(-$G$4*A2))</f>
        <v>6.4450580251008835</v>
      </c>
      <c r="D2" s="12">
        <f t="shared" ref="D2:D20" si="1" xml:space="preserve"> (B2 - C2)^2</f>
        <v>1.0534013895202542E-2</v>
      </c>
      <c r="E2" s="5"/>
      <c r="F2" s="5" t="s">
        <v>22</v>
      </c>
      <c r="G2" s="14">
        <v>0.99828050840628202</v>
      </c>
      <c r="H2" s="14">
        <v>1.977781766677727E-3</v>
      </c>
      <c r="I2" s="5"/>
      <c r="J2" s="5"/>
      <c r="K2" s="5"/>
      <c r="L2" s="6" t="s">
        <v>15</v>
      </c>
      <c r="M2" s="14">
        <v>0.24961690028695821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spans="1:35" x14ac:dyDescent="0.25">
      <c r="A3" s="12">
        <v>2</v>
      </c>
      <c r="B3" s="12">
        <v>3.8129133566428557</v>
      </c>
      <c r="C3" s="12">
        <f t="shared" si="0"/>
        <v>3.848435736226588</v>
      </c>
      <c r="D3" s="12">
        <f t="shared" si="1"/>
        <v>1.2618394512907598E-3</v>
      </c>
      <c r="E3" s="5"/>
      <c r="F3" s="5" t="s">
        <v>23</v>
      </c>
      <c r="G3" s="14">
        <v>3.2747317333599733</v>
      </c>
      <c r="H3" s="14">
        <v>0.73338528855202401</v>
      </c>
      <c r="I3" s="5"/>
      <c r="J3" s="5"/>
      <c r="K3" s="5"/>
      <c r="L3" s="6" t="s">
        <v>18</v>
      </c>
      <c r="M3" s="14">
        <f>SQRT(M2)</f>
        <v>0.49961675340900868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</row>
    <row r="4" spans="1:35" x14ac:dyDescent="0.25">
      <c r="A4" s="12">
        <v>4</v>
      </c>
      <c r="B4" s="12">
        <v>3.2730012720637376</v>
      </c>
      <c r="C4" s="12">
        <f t="shared" si="0"/>
        <v>3.2961214239915981</v>
      </c>
      <c r="D4" s="12">
        <f t="shared" si="1"/>
        <v>5.3454142516735361E-4</v>
      </c>
      <c r="E4" s="5"/>
      <c r="F4" s="5" t="s">
        <v>24</v>
      </c>
      <c r="G4" s="14">
        <v>0.2219630120393766</v>
      </c>
      <c r="H4" s="14">
        <v>0.11711581951442829</v>
      </c>
      <c r="I4" s="5"/>
      <c r="J4" s="5"/>
      <c r="K4" s="5"/>
      <c r="L4" s="6" t="s">
        <v>16</v>
      </c>
      <c r="M4" s="14">
        <v>0.89150017735598053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12">
        <v>6</v>
      </c>
      <c r="B5" s="12">
        <v>1.6989700043360187</v>
      </c>
      <c r="C5" s="12">
        <f t="shared" si="0"/>
        <v>3.1020770120827312</v>
      </c>
      <c r="D5" s="12">
        <f t="shared" si="1"/>
        <v>1.9687092751879331</v>
      </c>
      <c r="E5" s="5"/>
      <c r="F5" s="5" t="s">
        <v>13</v>
      </c>
      <c r="G5" s="14">
        <v>6.4450580251008835</v>
      </c>
      <c r="H5" s="14">
        <v>0.28845340665271074</v>
      </c>
      <c r="I5" s="5"/>
      <c r="J5" s="5"/>
      <c r="K5" s="5"/>
      <c r="L5" s="6" t="s">
        <v>17</v>
      </c>
      <c r="M5" s="14">
        <v>0.86980021282717668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x14ac:dyDescent="0.25">
      <c r="A6" s="12">
        <v>8</v>
      </c>
      <c r="B6" s="12">
        <v>3.157607853361668</v>
      </c>
      <c r="C6" s="12">
        <f t="shared" si="0"/>
        <v>2.9092795977953529</v>
      </c>
      <c r="D6" s="12">
        <f t="shared" si="1"/>
        <v>6.1666922512609107E-2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25">
      <c r="A7" s="12">
        <v>10</v>
      </c>
      <c r="B7" s="12">
        <v>3.1055101847699738</v>
      </c>
      <c r="C7" s="12">
        <f t="shared" si="0"/>
        <v>2.7164849689379391</v>
      </c>
      <c r="D7" s="12">
        <f t="shared" si="1"/>
        <v>0.15134061855316114</v>
      </c>
      <c r="E7" s="5"/>
      <c r="F7" s="4" t="s">
        <v>19</v>
      </c>
      <c r="G7" s="5"/>
      <c r="H7" s="9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25">
      <c r="A8" s="12">
        <v>12</v>
      </c>
      <c r="B8" s="12">
        <v>2.9542425094393248</v>
      </c>
      <c r="C8" s="12">
        <f t="shared" si="0"/>
        <v>2.5236903462933982</v>
      </c>
      <c r="D8" s="12">
        <f t="shared" si="1"/>
        <v>0.18537516518963659</v>
      </c>
      <c r="E8" s="5"/>
      <c r="F8" s="5" t="s">
        <v>28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25">
      <c r="A9" s="12">
        <v>0</v>
      </c>
      <c r="B9" s="12">
        <v>6.6020599913279625</v>
      </c>
      <c r="C9" s="12">
        <f t="shared" si="0"/>
        <v>6.4450580251008835</v>
      </c>
      <c r="D9" s="12">
        <f t="shared" si="1"/>
        <v>2.4649617399168842E-2</v>
      </c>
      <c r="E9" s="5"/>
      <c r="F9" s="4" t="s">
        <v>20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25">
      <c r="A10" s="12">
        <v>2</v>
      </c>
      <c r="B10" s="12">
        <v>4.3979400086720375</v>
      </c>
      <c r="C10" s="12">
        <f t="shared" si="0"/>
        <v>3.848435736226588</v>
      </c>
      <c r="D10" s="12">
        <f t="shared" si="1"/>
        <v>0.30195494543580281</v>
      </c>
      <c r="E10" s="5"/>
      <c r="F10" s="5" t="s">
        <v>28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25">
      <c r="A11" s="12">
        <v>4</v>
      </c>
      <c r="B11" s="12">
        <v>3.4771212547196626</v>
      </c>
      <c r="C11" s="12">
        <f t="shared" si="0"/>
        <v>3.2961214239915981</v>
      </c>
      <c r="D11" s="12">
        <f t="shared" si="1"/>
        <v>3.2760938723587991E-2</v>
      </c>
      <c r="E11" s="5"/>
      <c r="F11" s="4" t="s">
        <v>21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x14ac:dyDescent="0.25">
      <c r="A12" s="12">
        <v>6</v>
      </c>
      <c r="B12" s="12">
        <v>3.2730012720637376</v>
      </c>
      <c r="C12" s="12">
        <f t="shared" si="0"/>
        <v>3.1020770120827312</v>
      </c>
      <c r="D12" s="12">
        <f t="shared" si="1"/>
        <v>2.9215102650054649E-2</v>
      </c>
      <c r="E12" s="5"/>
      <c r="F12" s="16" t="s">
        <v>29</v>
      </c>
      <c r="G12" s="17"/>
      <c r="H12" s="17"/>
      <c r="I12" s="17"/>
      <c r="J12" s="17"/>
      <c r="K12" s="17"/>
      <c r="L12" s="17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s="12">
        <v>8</v>
      </c>
      <c r="B13" s="12">
        <v>2.9945371042984976</v>
      </c>
      <c r="C13" s="12">
        <f t="shared" si="0"/>
        <v>2.9092795977953529</v>
      </c>
      <c r="D13" s="12">
        <f t="shared" si="1"/>
        <v>7.2688424151337565E-3</v>
      </c>
      <c r="E13" s="5"/>
      <c r="F13" s="17"/>
      <c r="G13" s="17"/>
      <c r="H13" s="17"/>
      <c r="I13" s="17"/>
      <c r="J13" s="17"/>
      <c r="K13" s="17"/>
      <c r="L13" s="17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s="12">
        <v>10</v>
      </c>
      <c r="B14" s="12">
        <v>2.1383026981662816</v>
      </c>
      <c r="C14" s="12">
        <f t="shared" si="0"/>
        <v>2.7164849689379391</v>
      </c>
      <c r="D14" s="12">
        <f t="shared" si="1"/>
        <v>0.33429473823467026</v>
      </c>
      <c r="E14" s="5"/>
      <c r="F14" s="17"/>
      <c r="G14" s="17"/>
      <c r="H14" s="17"/>
      <c r="I14" s="17"/>
      <c r="J14" s="17"/>
      <c r="K14" s="17"/>
      <c r="L14" s="17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s="12">
        <v>12</v>
      </c>
      <c r="B15" s="12">
        <v>2.3010299956639813</v>
      </c>
      <c r="C15" s="12">
        <f t="shared" si="0"/>
        <v>2.5236903462933982</v>
      </c>
      <c r="D15" s="12">
        <f t="shared" si="1"/>
        <v>4.9577631742414884E-2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s="12">
        <v>0</v>
      </c>
      <c r="B16" s="12">
        <v>6.3926969532596658</v>
      </c>
      <c r="C16" s="12">
        <f t="shared" si="0"/>
        <v>6.4450580251008835</v>
      </c>
      <c r="D16" s="12">
        <f t="shared" si="1"/>
        <v>2.7416818443611658E-3</v>
      </c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25">
      <c r="A17" s="12">
        <v>2</v>
      </c>
      <c r="B17" s="12">
        <v>3.3273589343863303</v>
      </c>
      <c r="C17" s="12">
        <f t="shared" si="0"/>
        <v>3.848435736226588</v>
      </c>
      <c r="D17" s="12">
        <f t="shared" si="1"/>
        <v>0.27152103341607109</v>
      </c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25">
      <c r="A18" s="12">
        <v>4</v>
      </c>
      <c r="B18" s="12">
        <v>3.8372727025023003</v>
      </c>
      <c r="C18" s="12">
        <f t="shared" si="0"/>
        <v>3.2961214239915981</v>
      </c>
      <c r="D18" s="12">
        <f t="shared" si="1"/>
        <v>0.29284470623376757</v>
      </c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25">
      <c r="A19" s="12">
        <v>6</v>
      </c>
      <c r="B19" s="12">
        <v>3.1760912590556813</v>
      </c>
      <c r="C19" s="12">
        <f t="shared" si="0"/>
        <v>3.1020770120827312</v>
      </c>
      <c r="D19" s="12">
        <f t="shared" si="1"/>
        <v>5.4781087549728557E-3</v>
      </c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25">
      <c r="A20" s="12">
        <v>8</v>
      </c>
      <c r="B20" s="12">
        <v>3.0211892990699383</v>
      </c>
      <c r="C20" s="12">
        <f t="shared" si="0"/>
        <v>2.9092795977953529</v>
      </c>
      <c r="D20" s="12">
        <f t="shared" si="1"/>
        <v>1.2523781239366925E-2</v>
      </c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25">
      <c r="A21" s="11" t="s">
        <v>10</v>
      </c>
      <c r="B21" s="12"/>
      <c r="C21" s="12"/>
      <c r="D21" s="12">
        <f>SUM(D2:D20)</f>
        <v>3.744253504304373</v>
      </c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25">
      <c r="A22" s="12"/>
      <c r="B22" s="12"/>
      <c r="C22" s="12"/>
      <c r="D22" s="12"/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x14ac:dyDescent="0.25">
      <c r="A23" s="12"/>
      <c r="B23" s="12"/>
      <c r="C23" s="12"/>
      <c r="D23" s="12"/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x14ac:dyDescent="0.25">
      <c r="A24" s="15">
        <v>0</v>
      </c>
      <c r="B24" s="12"/>
      <c r="C24" s="12">
        <f>$G$5+LOG10($G$2*EXP(-$G$3*A24)+(1-$G$2)*EXP(-$G$4*A24))</f>
        <v>6.4450580251008835</v>
      </c>
      <c r="D24" s="12"/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25">
      <c r="A25" s="15">
        <v>0.12</v>
      </c>
      <c r="B25" s="12"/>
      <c r="C25" s="12">
        <f t="shared" ref="C25:C88" si="2">$G$5+LOG10($G$2*EXP(-$G$3*A25)+(1-$G$2)*EXP(-$G$4*A25))</f>
        <v>6.2747245437515984</v>
      </c>
      <c r="D25" s="12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x14ac:dyDescent="0.25">
      <c r="A26" s="15">
        <v>0.24</v>
      </c>
      <c r="B26" s="12"/>
      <c r="C26" s="12">
        <f t="shared" si="2"/>
        <v>6.1045367428830968</v>
      </c>
      <c r="D26" s="12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25">
      <c r="A27" s="15">
        <v>0.36</v>
      </c>
      <c r="B27" s="12"/>
      <c r="C27" s="12">
        <f t="shared" si="2"/>
        <v>5.9345586010331273</v>
      </c>
      <c r="D27" s="12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25">
      <c r="A28" s="15">
        <v>0.48</v>
      </c>
      <c r="B28" s="12"/>
      <c r="C28" s="12">
        <f t="shared" si="2"/>
        <v>5.764881893374354</v>
      </c>
      <c r="D28" s="12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25">
      <c r="A29" s="15">
        <v>0.6</v>
      </c>
      <c r="B29" s="12"/>
      <c r="C29" s="12">
        <f t="shared" si="2"/>
        <v>5.59563794742387</v>
      </c>
      <c r="D29" s="12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25">
      <c r="A30" s="15">
        <v>0.70089999999999997</v>
      </c>
      <c r="B30" s="12"/>
      <c r="C30" s="12">
        <f t="shared" si="2"/>
        <v>5.4538020537010956</v>
      </c>
      <c r="D30" s="12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25">
      <c r="A31" s="15">
        <v>0.84</v>
      </c>
      <c r="B31" s="12"/>
      <c r="C31" s="12">
        <f t="shared" si="2"/>
        <v>5.2592758298526556</v>
      </c>
      <c r="D31" s="12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x14ac:dyDescent="0.25">
      <c r="A32" s="15">
        <v>0.96</v>
      </c>
      <c r="B32" s="12"/>
      <c r="C32" s="12">
        <f t="shared" si="2"/>
        <v>5.0927975786816777</v>
      </c>
      <c r="D32" s="12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x14ac:dyDescent="0.25">
      <c r="A33" s="15">
        <v>1.08</v>
      </c>
      <c r="B33" s="12"/>
      <c r="C33" s="12">
        <f t="shared" si="2"/>
        <v>4.9281009554900042</v>
      </c>
      <c r="D33" s="12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25">
      <c r="A34" s="15">
        <v>1.2000000000000002</v>
      </c>
      <c r="B34" s="12"/>
      <c r="C34" s="12">
        <f t="shared" si="2"/>
        <v>4.7659024924839581</v>
      </c>
      <c r="D34" s="12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25">
      <c r="A35" s="15">
        <v>1.3200000000000003</v>
      </c>
      <c r="B35" s="12"/>
      <c r="C35" s="12">
        <f t="shared" si="2"/>
        <v>4.607165840879559</v>
      </c>
      <c r="D35" s="12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x14ac:dyDescent="0.25">
      <c r="A36" s="15">
        <v>1.4400000000000004</v>
      </c>
      <c r="B36" s="12"/>
      <c r="C36" s="12">
        <f t="shared" si="2"/>
        <v>4.4531488995787507</v>
      </c>
      <c r="D36" s="12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25">
      <c r="A37" s="15">
        <v>1.5600000000000005</v>
      </c>
      <c r="B37" s="12"/>
      <c r="C37" s="12">
        <f t="shared" si="2"/>
        <v>4.3054259906530117</v>
      </c>
      <c r="D37" s="12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25">
      <c r="A38" s="15">
        <v>1.6800000000000006</v>
      </c>
      <c r="B38" s="12"/>
      <c r="C38" s="12">
        <f t="shared" si="2"/>
        <v>4.1658541079801932</v>
      </c>
      <c r="D38" s="12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25">
      <c r="A39" s="15">
        <v>1.8000000000000007</v>
      </c>
      <c r="B39" s="12"/>
      <c r="C39" s="12">
        <f t="shared" si="2"/>
        <v>4.0364473807789611</v>
      </c>
      <c r="D39" s="12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25">
      <c r="A40" s="15">
        <v>1.9200000000000008</v>
      </c>
      <c r="B40" s="12"/>
      <c r="C40" s="12">
        <f t="shared" si="2"/>
        <v>3.9191389810783379</v>
      </c>
      <c r="D40" s="12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25">
      <c r="A41" s="15">
        <v>2.0400000000000009</v>
      </c>
      <c r="B41" s="12"/>
      <c r="C41" s="12">
        <f t="shared" si="2"/>
        <v>3.8154558004594965</v>
      </c>
      <c r="D41" s="12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x14ac:dyDescent="0.25">
      <c r="A42" s="15">
        <v>2.160000000000001</v>
      </c>
      <c r="B42" s="12"/>
      <c r="C42" s="12">
        <f t="shared" si="2"/>
        <v>3.7261963315137505</v>
      </c>
      <c r="D42" s="12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x14ac:dyDescent="0.25">
      <c r="A43" s="15">
        <v>2.2800000000000011</v>
      </c>
      <c r="B43" s="12"/>
      <c r="C43" s="12">
        <f t="shared" si="2"/>
        <v>3.6512398007596265</v>
      </c>
      <c r="D43" s="12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x14ac:dyDescent="0.25">
      <c r="A44" s="15">
        <v>2.4000000000000012</v>
      </c>
      <c r="B44" s="12"/>
      <c r="C44" s="12">
        <f t="shared" si="2"/>
        <v>3.5895760147936393</v>
      </c>
      <c r="D44" s="12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25">
      <c r="A45" s="15">
        <v>2.5200000000000014</v>
      </c>
      <c r="B45" s="12"/>
      <c r="C45" s="12">
        <f t="shared" si="2"/>
        <v>3.5395413421900064</v>
      </c>
      <c r="D45" s="12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25">
      <c r="A46" s="15">
        <v>2.6400000000000015</v>
      </c>
      <c r="B46" s="12"/>
      <c r="C46" s="12">
        <f t="shared" si="2"/>
        <v>3.4991533915941311</v>
      </c>
      <c r="D46" s="12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25">
      <c r="A47" s="15">
        <v>2.7600000000000016</v>
      </c>
      <c r="B47" s="12"/>
      <c r="C47" s="12">
        <f t="shared" si="2"/>
        <v>3.4664200602761968</v>
      </c>
      <c r="D47" s="12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25">
      <c r="A48" s="15">
        <v>2.8800000000000017</v>
      </c>
      <c r="B48" s="12"/>
      <c r="C48" s="12">
        <f t="shared" si="2"/>
        <v>3.4395488851488443</v>
      </c>
      <c r="D48" s="12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25">
      <c r="A49" s="15">
        <v>3.0000000000000018</v>
      </c>
      <c r="B49" s="12"/>
      <c r="C49" s="12">
        <f t="shared" si="2"/>
        <v>3.4170460525116604</v>
      </c>
      <c r="D49" s="12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25">
      <c r="A50" s="15">
        <v>3.1200000000000019</v>
      </c>
      <c r="B50" s="12"/>
      <c r="C50" s="12">
        <f t="shared" si="2"/>
        <v>3.3977324168677763</v>
      </c>
      <c r="D50" s="12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25">
      <c r="A51" s="15">
        <v>3.240000000000002</v>
      </c>
      <c r="B51" s="12"/>
      <c r="C51" s="12">
        <f t="shared" si="2"/>
        <v>3.3807124221984481</v>
      </c>
      <c r="D51" s="12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x14ac:dyDescent="0.25">
      <c r="A52" s="15">
        <v>3.3600000000000021</v>
      </c>
      <c r="B52" s="12"/>
      <c r="C52" s="12">
        <f t="shared" si="2"/>
        <v>3.3653242209314964</v>
      </c>
      <c r="D52" s="12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25">
      <c r="A53" s="15">
        <v>3.4800000000000022</v>
      </c>
      <c r="B53" s="12"/>
      <c r="C53" s="12">
        <f t="shared" si="2"/>
        <v>3.3510880135537575</v>
      </c>
      <c r="D53" s="12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x14ac:dyDescent="0.25">
      <c r="A54" s="15">
        <v>3.6000000000000023</v>
      </c>
      <c r="B54" s="12"/>
      <c r="C54" s="12">
        <f t="shared" si="2"/>
        <v>3.3376606465168384</v>
      </c>
      <c r="D54" s="12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x14ac:dyDescent="0.25">
      <c r="A55" s="15">
        <v>3.7200000000000024</v>
      </c>
      <c r="B55" s="12"/>
      <c r="C55" s="12">
        <f t="shared" si="2"/>
        <v>3.3247990075108267</v>
      </c>
      <c r="D55" s="12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x14ac:dyDescent="0.25">
      <c r="A56" s="15">
        <v>3.8400000000000025</v>
      </c>
      <c r="B56" s="12"/>
      <c r="C56" s="12">
        <f t="shared" si="2"/>
        <v>3.3123319939773879</v>
      </c>
      <c r="D56" s="12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x14ac:dyDescent="0.25">
      <c r="A57" s="15">
        <v>3.9600000000000026</v>
      </c>
      <c r="B57" s="12"/>
      <c r="C57" s="12">
        <f t="shared" si="2"/>
        <v>3.3001397367420924</v>
      </c>
      <c r="D57" s="12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x14ac:dyDescent="0.25">
      <c r="A58" s="15">
        <v>4.0800000000000027</v>
      </c>
      <c r="B58" s="12"/>
      <c r="C58" s="12">
        <f t="shared" si="2"/>
        <v>3.2881385275530683</v>
      </c>
      <c r="D58" s="12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x14ac:dyDescent="0.25">
      <c r="A59" s="15">
        <v>4.2000000000000028</v>
      </c>
      <c r="B59" s="12"/>
      <c r="C59" s="12">
        <f t="shared" si="2"/>
        <v>3.2762700403147194</v>
      </c>
      <c r="D59" s="12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x14ac:dyDescent="0.25">
      <c r="A60" s="12">
        <v>4.3200000000000029</v>
      </c>
      <c r="B60" s="12"/>
      <c r="C60" s="12">
        <f t="shared" si="2"/>
        <v>3.2644936974012295</v>
      </c>
      <c r="D60" s="12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x14ac:dyDescent="0.25">
      <c r="A61" s="12">
        <v>4.4400000000000031</v>
      </c>
      <c r="B61" s="12"/>
      <c r="C61" s="12">
        <f t="shared" si="2"/>
        <v>3.2527812990988503</v>
      </c>
      <c r="D61" s="12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x14ac:dyDescent="0.25">
      <c r="A62" s="12">
        <v>4.5600000000000032</v>
      </c>
      <c r="B62" s="12"/>
      <c r="C62" s="12">
        <f t="shared" si="2"/>
        <v>3.241113262387207</v>
      </c>
      <c r="D62" s="12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x14ac:dyDescent="0.25">
      <c r="A63" s="12">
        <v>4.6800000000000033</v>
      </c>
      <c r="B63" s="12"/>
      <c r="C63" s="12">
        <f t="shared" si="2"/>
        <v>3.2294759950419043</v>
      </c>
      <c r="D63" s="12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x14ac:dyDescent="0.25">
      <c r="A64" s="12">
        <v>4.8000000000000034</v>
      </c>
      <c r="B64" s="12"/>
      <c r="C64" s="12">
        <f t="shared" si="2"/>
        <v>3.2178600663188224</v>
      </c>
      <c r="D64" s="12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x14ac:dyDescent="0.25">
      <c r="A65" s="12">
        <v>4.9200000000000035</v>
      </c>
      <c r="B65" s="12"/>
      <c r="C65" s="12">
        <f t="shared" si="2"/>
        <v>3.2062589344731287</v>
      </c>
      <c r="D65" s="12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x14ac:dyDescent="0.25">
      <c r="A66" s="12">
        <v>5.0400000000000036</v>
      </c>
      <c r="B66" s="12"/>
      <c r="C66" s="12">
        <f t="shared" si="2"/>
        <v>3.1946680625286521</v>
      </c>
      <c r="D66" s="12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x14ac:dyDescent="0.25">
      <c r="A67" s="12">
        <v>5.1600000000000037</v>
      </c>
      <c r="B67" s="12"/>
      <c r="C67" s="12">
        <f t="shared" si="2"/>
        <v>3.1830843042763513</v>
      </c>
      <c r="D67" s="12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x14ac:dyDescent="0.25">
      <c r="A68" s="12">
        <v>5.2800000000000038</v>
      </c>
      <c r="B68" s="12"/>
      <c r="C68" s="12">
        <f t="shared" si="2"/>
        <v>3.1715054781283016</v>
      </c>
      <c r="D68" s="12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x14ac:dyDescent="0.25">
      <c r="A69" s="12">
        <v>5.4000000000000039</v>
      </c>
      <c r="B69" s="12"/>
      <c r="C69" s="12">
        <f t="shared" si="2"/>
        <v>3.1599300714536418</v>
      </c>
      <c r="D69" s="12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x14ac:dyDescent="0.25">
      <c r="A70" s="12">
        <v>5.520000000000004</v>
      </c>
      <c r="B70" s="12"/>
      <c r="C70" s="12">
        <f t="shared" si="2"/>
        <v>3.1483570354928396</v>
      </c>
      <c r="D70" s="12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x14ac:dyDescent="0.25">
      <c r="A71" s="12">
        <v>5.6400000000000041</v>
      </c>
      <c r="B71" s="12"/>
      <c r="C71" s="12">
        <f t="shared" si="2"/>
        <v>3.1367856431245187</v>
      </c>
      <c r="D71" s="12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x14ac:dyDescent="0.25">
      <c r="A72" s="12">
        <v>5.7600000000000042</v>
      </c>
      <c r="B72" s="12"/>
      <c r="C72" s="12">
        <f t="shared" si="2"/>
        <v>3.125215390233699</v>
      </c>
      <c r="D72" s="12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x14ac:dyDescent="0.25">
      <c r="A73" s="12">
        <v>5.8800000000000043</v>
      </c>
      <c r="B73" s="12"/>
      <c r="C73" s="12">
        <f t="shared" si="2"/>
        <v>3.1136459273208983</v>
      </c>
      <c r="D73" s="12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x14ac:dyDescent="0.25">
      <c r="A74" s="12">
        <v>6.0000000000000044</v>
      </c>
      <c r="B74" s="12"/>
      <c r="C74" s="12">
        <f t="shared" si="2"/>
        <v>3.1020770120827308</v>
      </c>
      <c r="D74" s="12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x14ac:dyDescent="0.25">
      <c r="A75" s="12">
        <v>6.1200000000000045</v>
      </c>
      <c r="B75" s="12"/>
      <c r="C75" s="12">
        <f t="shared" si="2"/>
        <v>3.0905084765345232</v>
      </c>
      <c r="D75" s="12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5">
      <c r="A76" s="12">
        <v>6.2400000000000047</v>
      </c>
      <c r="B76" s="12"/>
      <c r="C76" s="12">
        <f t="shared" si="2"/>
        <v>3.0789402042159701</v>
      </c>
      <c r="D76" s="12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  <row r="77" spans="1:35" x14ac:dyDescent="0.25">
      <c r="A77" s="12">
        <v>6.3600000000000048</v>
      </c>
      <c r="B77" s="12"/>
      <c r="C77" s="12">
        <f t="shared" si="2"/>
        <v>3.0673721143877954</v>
      </c>
      <c r="D77" s="12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x14ac:dyDescent="0.25">
      <c r="A78" s="12">
        <v>6.4800000000000049</v>
      </c>
      <c r="B78" s="12"/>
      <c r="C78" s="12">
        <f t="shared" si="2"/>
        <v>3.0558041510754164</v>
      </c>
      <c r="D78" s="12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x14ac:dyDescent="0.25">
      <c r="A79" s="12">
        <v>6.600000000000005</v>
      </c>
      <c r="B79" s="12"/>
      <c r="C79" s="12">
        <f t="shared" si="2"/>
        <v>3.0442362754730694</v>
      </c>
      <c r="D79" s="12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x14ac:dyDescent="0.25">
      <c r="A80" s="12">
        <v>6.7200000000000051</v>
      </c>
      <c r="B80" s="12"/>
      <c r="C80" s="12">
        <f t="shared" si="2"/>
        <v>3.0326684606777263</v>
      </c>
      <c r="D80" s="12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x14ac:dyDescent="0.25">
      <c r="A81" s="12">
        <v>6.8400000000000052</v>
      </c>
      <c r="B81" s="12"/>
      <c r="C81" s="12">
        <f t="shared" si="2"/>
        <v>3.0211006880382296</v>
      </c>
      <c r="D81" s="12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  <row r="82" spans="1:35" x14ac:dyDescent="0.25">
      <c r="A82" s="12">
        <v>6.9600000000000053</v>
      </c>
      <c r="B82" s="12"/>
      <c r="C82" s="12">
        <f t="shared" si="2"/>
        <v>3.0095329446242323</v>
      </c>
      <c r="D82" s="12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</row>
    <row r="83" spans="1:35" x14ac:dyDescent="0.25">
      <c r="A83" s="12">
        <v>7.0800000000000054</v>
      </c>
      <c r="B83" s="12"/>
      <c r="C83" s="12">
        <f t="shared" si="2"/>
        <v>2.9979652214714747</v>
      </c>
      <c r="D83" s="12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</row>
    <row r="84" spans="1:35" x14ac:dyDescent="0.25">
      <c r="A84" s="12">
        <v>7.2000000000000055</v>
      </c>
      <c r="B84" s="12"/>
      <c r="C84" s="12">
        <f t="shared" si="2"/>
        <v>2.9863975123652784</v>
      </c>
      <c r="D84" s="12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</row>
    <row r="85" spans="1:35" x14ac:dyDescent="0.25">
      <c r="A85" s="12">
        <v>7.3200000000000056</v>
      </c>
      <c r="B85" s="12"/>
      <c r="C85" s="12">
        <f t="shared" si="2"/>
        <v>2.9748298129971769</v>
      </c>
      <c r="D85" s="12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</row>
    <row r="86" spans="1:35" x14ac:dyDescent="0.25">
      <c r="A86" s="12">
        <v>7.4400000000000057</v>
      </c>
      <c r="B86" s="12"/>
      <c r="C86" s="12">
        <f t="shared" si="2"/>
        <v>2.9632621203802296</v>
      </c>
      <c r="D86" s="12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</row>
    <row r="87" spans="1:35" x14ac:dyDescent="0.25">
      <c r="A87" s="12">
        <v>7.5600000000000058</v>
      </c>
      <c r="B87" s="12"/>
      <c r="C87" s="12">
        <f t="shared" si="2"/>
        <v>2.9516944324436709</v>
      </c>
      <c r="D87" s="12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</row>
    <row r="88" spans="1:35" x14ac:dyDescent="0.25">
      <c r="A88" s="12">
        <v>7.6800000000000059</v>
      </c>
      <c r="B88" s="12"/>
      <c r="C88" s="12">
        <f t="shared" si="2"/>
        <v>2.9401267477518971</v>
      </c>
      <c r="D88" s="12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</row>
    <row r="89" spans="1:35" x14ac:dyDescent="0.25">
      <c r="A89" s="12">
        <v>7.800000000000006</v>
      </c>
      <c r="B89" s="12"/>
      <c r="C89" s="12">
        <f t="shared" ref="C89:C124" si="3">$G$5+LOG10($G$2*EXP(-$G$3*A89)+(1-$G$2)*EXP(-$G$4*A89))</f>
        <v>2.9285590653096434</v>
      </c>
      <c r="D89" s="12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</row>
    <row r="90" spans="1:35" x14ac:dyDescent="0.25">
      <c r="A90" s="12">
        <v>7.9200000000000061</v>
      </c>
      <c r="B90" s="12"/>
      <c r="C90" s="12">
        <f t="shared" si="3"/>
        <v>2.9169913844269195</v>
      </c>
      <c r="D90" s="12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</row>
    <row r="91" spans="1:35" x14ac:dyDescent="0.25">
      <c r="A91" s="12">
        <v>8.0400000000000063</v>
      </c>
      <c r="B91" s="12"/>
      <c r="C91" s="12">
        <f t="shared" si="3"/>
        <v>2.9054237046253752</v>
      </c>
      <c r="D91" s="12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</row>
    <row r="92" spans="1:35" x14ac:dyDescent="0.25">
      <c r="A92" s="12">
        <v>8.1600000000000055</v>
      </c>
      <c r="B92" s="12"/>
      <c r="C92" s="12">
        <f t="shared" si="3"/>
        <v>2.8938560255733825</v>
      </c>
      <c r="D92" s="12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5" x14ac:dyDescent="0.25">
      <c r="A93" s="12">
        <v>8.2800000000000047</v>
      </c>
      <c r="B93" s="12"/>
      <c r="C93" s="12">
        <f t="shared" si="3"/>
        <v>2.8822883470410336</v>
      </c>
      <c r="D93" s="12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</row>
    <row r="94" spans="1:35" x14ac:dyDescent="0.25">
      <c r="A94" s="12">
        <v>8.4000000000000039</v>
      </c>
      <c r="B94" s="12"/>
      <c r="C94" s="12">
        <f t="shared" si="3"/>
        <v>2.8707206688689393</v>
      </c>
      <c r="D94" s="12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</row>
    <row r="95" spans="1:35" x14ac:dyDescent="0.25">
      <c r="A95" s="12">
        <v>8.5200000000000031</v>
      </c>
      <c r="B95" s="12"/>
      <c r="C95" s="12">
        <f t="shared" si="3"/>
        <v>2.8591529909465994</v>
      </c>
      <c r="D95" s="12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</row>
    <row r="96" spans="1:35" x14ac:dyDescent="0.25">
      <c r="A96" s="12">
        <v>8.6400000000000023</v>
      </c>
      <c r="B96" s="12"/>
      <c r="C96" s="12">
        <f t="shared" si="3"/>
        <v>2.8475853131974072</v>
      </c>
      <c r="D96" s="12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 x14ac:dyDescent="0.25">
      <c r="A97" s="12">
        <v>8.7600000000000016</v>
      </c>
      <c r="B97" s="12"/>
      <c r="C97" s="12">
        <f t="shared" si="3"/>
        <v>2.836017635568254</v>
      </c>
      <c r="D97" s="12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 x14ac:dyDescent="0.25">
      <c r="A98" s="12">
        <v>8.8800000000000008</v>
      </c>
      <c r="B98" s="12"/>
      <c r="C98" s="12">
        <f t="shared" si="3"/>
        <v>2.8244499580223206</v>
      </c>
      <c r="D98" s="12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 x14ac:dyDescent="0.25">
      <c r="A99" s="12">
        <v>9</v>
      </c>
      <c r="B99" s="12"/>
      <c r="C99" s="12">
        <f t="shared" si="3"/>
        <v>2.8128822805340805</v>
      </c>
      <c r="D99" s="12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  <row r="100" spans="1:35" x14ac:dyDescent="0.25">
      <c r="A100" s="12">
        <v>9.1199999999999992</v>
      </c>
      <c r="B100" s="12"/>
      <c r="C100" s="12">
        <f t="shared" si="3"/>
        <v>2.8013146030858382</v>
      </c>
      <c r="D100" s="12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</row>
    <row r="101" spans="1:35" x14ac:dyDescent="0.25">
      <c r="A101" s="12">
        <v>9.2399999999999984</v>
      </c>
      <c r="B101" s="12"/>
      <c r="C101" s="12">
        <f t="shared" si="3"/>
        <v>2.7897469256653249</v>
      </c>
      <c r="D101" s="12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</row>
    <row r="102" spans="1:35" x14ac:dyDescent="0.25">
      <c r="A102" s="12">
        <v>9.3599999999999977</v>
      </c>
      <c r="B102" s="12"/>
      <c r="C102" s="12">
        <f t="shared" si="3"/>
        <v>2.7781792482640357</v>
      </c>
      <c r="D102" s="12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</row>
    <row r="103" spans="1:35" x14ac:dyDescent="0.25">
      <c r="A103" s="12">
        <v>9.4799999999999969</v>
      </c>
      <c r="B103" s="12"/>
      <c r="C103" s="12">
        <f t="shared" si="3"/>
        <v>2.7666115708760741</v>
      </c>
      <c r="D103" s="12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</row>
    <row r="104" spans="1:35" x14ac:dyDescent="0.25">
      <c r="A104" s="12">
        <v>9.5999999999999961</v>
      </c>
      <c r="B104" s="12"/>
      <c r="C104" s="12">
        <f t="shared" si="3"/>
        <v>2.7550438934973513</v>
      </c>
      <c r="D104" s="12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</row>
    <row r="105" spans="1:35" x14ac:dyDescent="0.25">
      <c r="A105" s="12">
        <v>9.7199999999999953</v>
      </c>
      <c r="B105" s="12"/>
      <c r="C105" s="12">
        <f t="shared" si="3"/>
        <v>2.7434762161250346</v>
      </c>
      <c r="D105" s="12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</row>
    <row r="106" spans="1:35" x14ac:dyDescent="0.25">
      <c r="A106" s="12">
        <v>9.8399999999999945</v>
      </c>
      <c r="B106" s="12"/>
      <c r="C106" s="12">
        <f t="shared" si="3"/>
        <v>2.7319085387571582</v>
      </c>
      <c r="D106" s="12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</row>
    <row r="107" spans="1:35" x14ac:dyDescent="0.25">
      <c r="A107" s="12">
        <v>9.9599999999999937</v>
      </c>
      <c r="B107" s="12"/>
      <c r="C107" s="12">
        <f t="shared" si="3"/>
        <v>2.7203408613923608</v>
      </c>
      <c r="D107" s="12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</row>
    <row r="108" spans="1:35" x14ac:dyDescent="0.25">
      <c r="A108" s="12">
        <v>10.079999999999993</v>
      </c>
      <c r="B108" s="12"/>
      <c r="C108" s="12">
        <f t="shared" si="3"/>
        <v>2.7087731840296976</v>
      </c>
      <c r="D108" s="12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</row>
    <row r="109" spans="1:35" x14ac:dyDescent="0.25">
      <c r="A109" s="12">
        <v>10.199999999999992</v>
      </c>
      <c r="B109" s="12"/>
      <c r="C109" s="12">
        <f t="shared" si="3"/>
        <v>2.6972055066685141</v>
      </c>
      <c r="D109" s="12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</row>
    <row r="110" spans="1:35" x14ac:dyDescent="0.25">
      <c r="A110" s="12">
        <v>10.319999999999991</v>
      </c>
      <c r="B110" s="12"/>
      <c r="C110" s="12">
        <f t="shared" si="3"/>
        <v>2.6856378293083565</v>
      </c>
      <c r="D110" s="12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</row>
    <row r="111" spans="1:35" x14ac:dyDescent="0.25">
      <c r="A111" s="12">
        <v>10.439999999999991</v>
      </c>
      <c r="B111" s="12"/>
      <c r="C111" s="12">
        <f t="shared" si="3"/>
        <v>2.6740701519489103</v>
      </c>
      <c r="D111" s="12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</row>
    <row r="112" spans="1:35" x14ac:dyDescent="0.25">
      <c r="A112" s="12">
        <v>10.55999999999999</v>
      </c>
      <c r="B112" s="12"/>
      <c r="C112" s="12">
        <f t="shared" si="3"/>
        <v>2.6625024745899566</v>
      </c>
      <c r="D112" s="12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</row>
    <row r="113" spans="1:35" x14ac:dyDescent="0.25">
      <c r="A113" s="12">
        <v>10.679999999999989</v>
      </c>
      <c r="B113" s="12"/>
      <c r="C113" s="12">
        <f t="shared" si="3"/>
        <v>2.6509347972313448</v>
      </c>
      <c r="D113" s="12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</row>
    <row r="114" spans="1:35" x14ac:dyDescent="0.25">
      <c r="A114" s="12">
        <v>10.799999999999988</v>
      </c>
      <c r="B114" s="12"/>
      <c r="C114" s="12">
        <f t="shared" si="3"/>
        <v>2.6393671198729702</v>
      </c>
      <c r="D114" s="12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</row>
    <row r="115" spans="1:35" x14ac:dyDescent="0.25">
      <c r="A115" s="12">
        <v>10.919999999999987</v>
      </c>
      <c r="B115" s="12"/>
      <c r="C115" s="12">
        <f t="shared" si="3"/>
        <v>2.6277994425147595</v>
      </c>
      <c r="D115" s="12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</row>
    <row r="116" spans="1:35" x14ac:dyDescent="0.25">
      <c r="A116" s="12">
        <v>11.039999999999987</v>
      </c>
      <c r="B116" s="12"/>
      <c r="C116" s="12">
        <f t="shared" si="3"/>
        <v>2.6162317651566633</v>
      </c>
      <c r="D116" s="12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</row>
    <row r="117" spans="1:35" x14ac:dyDescent="0.25">
      <c r="A117" s="12">
        <v>11.159999999999986</v>
      </c>
      <c r="B117" s="12"/>
      <c r="C117" s="12">
        <f t="shared" si="3"/>
        <v>2.6046640877986458</v>
      </c>
      <c r="D117" s="12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</row>
    <row r="118" spans="1:35" x14ac:dyDescent="0.25">
      <c r="A118" s="12">
        <v>11.279999999999985</v>
      </c>
      <c r="B118" s="12"/>
      <c r="C118" s="12">
        <f t="shared" si="3"/>
        <v>2.5930964104406828</v>
      </c>
      <c r="D118" s="12"/>
      <c r="E118" s="5"/>
      <c r="F118" s="5"/>
      <c r="G118" s="5"/>
      <c r="H118" s="5"/>
      <c r="I118" s="5"/>
      <c r="J118" s="5"/>
      <c r="K118" s="5"/>
      <c r="L118" s="5"/>
      <c r="M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</row>
    <row r="119" spans="1:35" x14ac:dyDescent="0.25">
      <c r="A119" s="12">
        <v>11.399999999999984</v>
      </c>
      <c r="B119" s="12"/>
      <c r="C119" s="12">
        <f t="shared" si="3"/>
        <v>2.5815287330827581</v>
      </c>
      <c r="D119" s="12"/>
      <c r="E119" s="5"/>
      <c r="F119" s="5"/>
      <c r="G119" s="5"/>
      <c r="H119" s="5"/>
      <c r="I119" s="5"/>
      <c r="J119" s="5"/>
      <c r="K119" s="5"/>
      <c r="L119" s="5"/>
      <c r="M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</row>
    <row r="120" spans="1:35" x14ac:dyDescent="0.25">
      <c r="A120" s="12">
        <v>11.519999999999984</v>
      </c>
      <c r="B120" s="12"/>
      <c r="C120" s="12">
        <f t="shared" si="3"/>
        <v>2.5699610557248596</v>
      </c>
      <c r="D120" s="12"/>
      <c r="E120" s="5"/>
      <c r="F120" s="5"/>
      <c r="G120" s="5"/>
      <c r="H120" s="5"/>
      <c r="I120" s="5"/>
      <c r="J120" s="5"/>
      <c r="K120" s="5"/>
      <c r="L120" s="5"/>
      <c r="M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</row>
    <row r="121" spans="1:35" x14ac:dyDescent="0.25">
      <c r="A121" s="12">
        <v>11.639999999999983</v>
      </c>
      <c r="B121" s="12"/>
      <c r="C121" s="12">
        <f t="shared" si="3"/>
        <v>2.5583933783669792</v>
      </c>
      <c r="D121" s="12"/>
      <c r="E121" s="5"/>
      <c r="F121" s="5"/>
      <c r="G121" s="5"/>
      <c r="H121" s="5"/>
      <c r="I121" s="5"/>
      <c r="J121" s="5"/>
      <c r="K121" s="5"/>
      <c r="L121" s="5"/>
      <c r="M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</row>
    <row r="122" spans="1:35" x14ac:dyDescent="0.25">
      <c r="A122" s="12">
        <v>11.759999999999982</v>
      </c>
      <c r="B122" s="12"/>
      <c r="C122" s="12">
        <f t="shared" si="3"/>
        <v>2.5468257010091118</v>
      </c>
      <c r="D122" s="12"/>
      <c r="E122" s="5"/>
      <c r="F122" s="5"/>
      <c r="G122" s="5"/>
      <c r="H122" s="5"/>
      <c r="I122" s="5"/>
      <c r="J122" s="5"/>
      <c r="K122" s="5"/>
      <c r="L122" s="5"/>
      <c r="M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</row>
    <row r="123" spans="1:35" x14ac:dyDescent="0.25">
      <c r="A123" s="12">
        <v>11.879999999999981</v>
      </c>
      <c r="B123" s="12"/>
      <c r="C123" s="12">
        <f t="shared" si="3"/>
        <v>2.5352580236512527</v>
      </c>
      <c r="D123" s="12"/>
      <c r="E123" s="5"/>
      <c r="F123" s="5"/>
      <c r="G123" s="5"/>
      <c r="H123" s="5"/>
      <c r="I123" s="5"/>
      <c r="J123" s="5"/>
      <c r="K123" s="5"/>
      <c r="L123" s="5"/>
      <c r="M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</row>
    <row r="124" spans="1:35" x14ac:dyDescent="0.25">
      <c r="A124" s="12">
        <v>11.99999999999998</v>
      </c>
      <c r="B124" s="12"/>
      <c r="C124" s="12">
        <f t="shared" si="3"/>
        <v>2.5236903462933999</v>
      </c>
      <c r="D124" s="12"/>
      <c r="E124" s="5"/>
      <c r="F124" s="5"/>
      <c r="G124" s="5"/>
      <c r="H124" s="5"/>
      <c r="I124" s="5"/>
      <c r="J124" s="5"/>
      <c r="K124" s="5"/>
      <c r="L124" s="5"/>
      <c r="M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90" zoomScaleNormal="90" workbookViewId="0"/>
  </sheetViews>
  <sheetFormatPr defaultRowHeight="15" x14ac:dyDescent="0.25"/>
  <cols>
    <col min="1" max="1" width="9.140625" style="1"/>
    <col min="2" max="2" width="9.5703125" style="1" bestFit="1" customWidth="1"/>
    <col min="3" max="16384" width="9.140625" style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13" x14ac:dyDescent="0.25">
      <c r="A2" s="1">
        <v>0</v>
      </c>
      <c r="B2" s="2">
        <f>LOG10(2.2*10^6)</f>
        <v>6.3424226808222066</v>
      </c>
      <c r="C2" s="1">
        <v>13136</v>
      </c>
      <c r="D2" s="1" t="s">
        <v>4</v>
      </c>
      <c r="G2" s="2"/>
      <c r="H2" s="2"/>
      <c r="M2" s="2"/>
    </row>
    <row r="3" spans="1:13" x14ac:dyDescent="0.25">
      <c r="A3" s="1">
        <v>2</v>
      </c>
      <c r="B3" s="2">
        <f>LOG10(6.5*10^3)</f>
        <v>3.8129133566428557</v>
      </c>
      <c r="C3" s="1">
        <v>13136</v>
      </c>
      <c r="D3" s="1" t="s">
        <v>4</v>
      </c>
      <c r="G3" s="2"/>
      <c r="H3" s="2"/>
      <c r="M3" s="2"/>
    </row>
    <row r="4" spans="1:13" x14ac:dyDescent="0.25">
      <c r="A4" s="1">
        <v>4</v>
      </c>
      <c r="B4" s="2">
        <f>LOG10(1.875*10^3)</f>
        <v>3.2730012720637376</v>
      </c>
      <c r="C4" s="1">
        <v>13136</v>
      </c>
      <c r="D4" s="1" t="s">
        <v>4</v>
      </c>
      <c r="G4" s="2"/>
      <c r="H4" s="2"/>
      <c r="M4" s="2"/>
    </row>
    <row r="5" spans="1:13" x14ac:dyDescent="0.25">
      <c r="A5" s="1">
        <v>6</v>
      </c>
      <c r="B5" s="2">
        <f>LOG10(0.5*10^2)</f>
        <v>1.6989700043360187</v>
      </c>
      <c r="C5" s="1">
        <v>13136</v>
      </c>
      <c r="D5" s="1" t="s">
        <v>4</v>
      </c>
      <c r="G5" s="2"/>
      <c r="H5" s="2"/>
      <c r="M5" s="2"/>
    </row>
    <row r="6" spans="1:13" x14ac:dyDescent="0.25">
      <c r="A6" s="1">
        <v>8</v>
      </c>
      <c r="B6" s="2">
        <f>LOG10(14.375*10^2)</f>
        <v>3.157607853361668</v>
      </c>
      <c r="C6" s="1">
        <v>13136</v>
      </c>
      <c r="D6" s="1" t="s">
        <v>4</v>
      </c>
    </row>
    <row r="7" spans="1:13" x14ac:dyDescent="0.25">
      <c r="A7" s="1">
        <v>10</v>
      </c>
      <c r="B7" s="2">
        <f>LOG10(12.75*10^2)</f>
        <v>3.1055101847699738</v>
      </c>
      <c r="C7" s="1">
        <v>13136</v>
      </c>
      <c r="D7" s="1" t="s">
        <v>4</v>
      </c>
    </row>
    <row r="8" spans="1:13" x14ac:dyDescent="0.25">
      <c r="A8" s="1">
        <v>12</v>
      </c>
      <c r="B8" s="2">
        <f>LOG10(9*10^2)</f>
        <v>2.9542425094393248</v>
      </c>
      <c r="C8" s="1">
        <v>13136</v>
      </c>
      <c r="D8" s="1" t="s">
        <v>4</v>
      </c>
    </row>
    <row r="9" spans="1:13" x14ac:dyDescent="0.25">
      <c r="A9" s="1">
        <v>0</v>
      </c>
      <c r="B9" s="2">
        <f>LOG10(4*10^6)</f>
        <v>6.6020599913279625</v>
      </c>
      <c r="C9" s="1">
        <v>13136</v>
      </c>
      <c r="D9" s="1" t="s">
        <v>5</v>
      </c>
    </row>
    <row r="10" spans="1:13" x14ac:dyDescent="0.25">
      <c r="A10" s="1">
        <v>2</v>
      </c>
      <c r="B10" s="2">
        <f>LOG10(2.5*10^4)</f>
        <v>4.3979400086720375</v>
      </c>
      <c r="C10" s="1">
        <v>13136</v>
      </c>
      <c r="D10" s="1" t="s">
        <v>5</v>
      </c>
    </row>
    <row r="11" spans="1:13" x14ac:dyDescent="0.25">
      <c r="A11" s="1">
        <v>4</v>
      </c>
      <c r="B11" s="2">
        <f>LOG10(3*10^3)</f>
        <v>3.4771212547196626</v>
      </c>
      <c r="C11" s="1">
        <v>13136</v>
      </c>
      <c r="D11" s="1" t="s">
        <v>5</v>
      </c>
    </row>
    <row r="12" spans="1:13" x14ac:dyDescent="0.25">
      <c r="A12" s="1">
        <v>6</v>
      </c>
      <c r="B12" s="2">
        <f>LOG10(1.875*10^3)</f>
        <v>3.2730012720637376</v>
      </c>
      <c r="C12" s="1">
        <v>13136</v>
      </c>
      <c r="D12" s="1" t="s">
        <v>5</v>
      </c>
    </row>
    <row r="13" spans="1:13" x14ac:dyDescent="0.25">
      <c r="A13" s="1">
        <v>8</v>
      </c>
      <c r="B13" s="2">
        <f>LOG10(9.875*10^2)</f>
        <v>2.9945371042984976</v>
      </c>
      <c r="C13" s="1">
        <v>13136</v>
      </c>
      <c r="D13" s="1" t="s">
        <v>5</v>
      </c>
    </row>
    <row r="14" spans="1:13" x14ac:dyDescent="0.25">
      <c r="A14" s="1">
        <v>10</v>
      </c>
      <c r="B14" s="2">
        <f>LOG10(1.375*10^2)</f>
        <v>2.1383026981662816</v>
      </c>
      <c r="C14" s="1">
        <v>13136</v>
      </c>
      <c r="D14" s="1" t="s">
        <v>5</v>
      </c>
    </row>
    <row r="15" spans="1:13" x14ac:dyDescent="0.25">
      <c r="A15" s="1">
        <v>12</v>
      </c>
      <c r="B15" s="2">
        <f>LOG10(2*10^2)</f>
        <v>2.3010299956639813</v>
      </c>
      <c r="C15" s="1">
        <v>13136</v>
      </c>
      <c r="D15" s="1" t="s">
        <v>5</v>
      </c>
    </row>
    <row r="16" spans="1:13" x14ac:dyDescent="0.25">
      <c r="A16" s="1">
        <v>0</v>
      </c>
      <c r="B16" s="2">
        <f>LOG10(2.47*10^6)</f>
        <v>6.3926969532596658</v>
      </c>
      <c r="C16" s="1">
        <v>13136</v>
      </c>
      <c r="D16" s="1" t="s">
        <v>6</v>
      </c>
    </row>
    <row r="17" spans="1:4" x14ac:dyDescent="0.25">
      <c r="A17" s="1">
        <v>2</v>
      </c>
      <c r="B17" s="2">
        <f>LOG10(2.125*10^3)</f>
        <v>3.3273589343863303</v>
      </c>
      <c r="C17" s="1">
        <v>13136</v>
      </c>
      <c r="D17" s="1" t="s">
        <v>6</v>
      </c>
    </row>
    <row r="18" spans="1:4" x14ac:dyDescent="0.25">
      <c r="A18" s="1">
        <v>4</v>
      </c>
      <c r="B18" s="2">
        <f>LOG10(6.875*10^3)</f>
        <v>3.8372727025023003</v>
      </c>
      <c r="C18" s="1">
        <v>13136</v>
      </c>
      <c r="D18" s="1" t="s">
        <v>6</v>
      </c>
    </row>
    <row r="19" spans="1:4" x14ac:dyDescent="0.25">
      <c r="A19" s="1">
        <v>6</v>
      </c>
      <c r="B19" s="2">
        <f>LOG10(1.5*10^3)</f>
        <v>3.1760912590556813</v>
      </c>
      <c r="C19" s="1">
        <v>13136</v>
      </c>
      <c r="D19" s="1" t="s">
        <v>6</v>
      </c>
    </row>
    <row r="20" spans="1:4" x14ac:dyDescent="0.25">
      <c r="A20" s="1">
        <v>8</v>
      </c>
      <c r="B20" s="2">
        <f>LOG10(10.5*10^2)</f>
        <v>3.0211892990699383</v>
      </c>
      <c r="C20" s="1">
        <v>13136</v>
      </c>
      <c r="D20" s="1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Data</vt:lpstr>
      <vt:lpstr>12628_Biphasic</vt:lpstr>
      <vt:lpstr>12628</vt:lpstr>
      <vt:lpstr>12662_Biphasic</vt:lpstr>
      <vt:lpstr>12662</vt:lpstr>
      <vt:lpstr>13126_Biphasic</vt:lpstr>
      <vt:lpstr>13126</vt:lpstr>
      <vt:lpstr>13136_Biphasic</vt:lpstr>
      <vt:lpstr>13136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Interiors Direct Heating 68C</dc:title>
  <dc:creator>trjones</dc:creator>
  <cp:lastModifiedBy>Ginn, Michael</cp:lastModifiedBy>
  <dcterms:created xsi:type="dcterms:W3CDTF">2014-04-29T09:10:23Z</dcterms:created>
  <dcterms:modified xsi:type="dcterms:W3CDTF">2016-11-01T18:21:18Z</dcterms:modified>
</cp:coreProperties>
</file>