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120" yWindow="180" windowWidth="14220" windowHeight="7500"/>
  </bookViews>
  <sheets>
    <sheet name="All Data" sheetId="17" r:id="rId1"/>
    <sheet name="12628_Albert" sheetId="16" r:id="rId2"/>
    <sheet name="12628" sheetId="4" r:id="rId3"/>
    <sheet name="12662_Albert" sheetId="12" r:id="rId4"/>
    <sheet name="12662" sheetId="5" r:id="rId5"/>
  </sheets>
  <definedNames>
    <definedName name="solver_adj" localSheetId="1" hidden="1">'12628_Albert'!$G$2:$G$5</definedName>
    <definedName name="solver_adj" localSheetId="3" hidden="1">'12662_Albert'!$G$2:$G$5</definedName>
    <definedName name="solver_cvg" localSheetId="1" hidden="1">0.0000000001</definedName>
    <definedName name="solver_cvg" localSheetId="3" hidden="1">0.0000000001</definedName>
    <definedName name="solver_drv" localSheetId="1" hidden="1">2</definedName>
    <definedName name="solver_drv" localSheetId="3" hidden="1">2</definedName>
    <definedName name="solver_est" localSheetId="1" hidden="1">2</definedName>
    <definedName name="solver_est" localSheetId="3" hidden="1">2</definedName>
    <definedName name="solver_itr" localSheetId="1" hidden="1">10000</definedName>
    <definedName name="solver_itr" localSheetId="3" hidden="1">10000</definedName>
    <definedName name="solver_lhs1" localSheetId="1" hidden="1">'12628_Albert'!$G$4</definedName>
    <definedName name="solver_lhs1" localSheetId="3" hidden="1">'12662_Albert'!$G$4</definedName>
    <definedName name="solver_lhs2" localSheetId="1" hidden="1">'12628_Albert'!$G$4</definedName>
    <definedName name="solver_lhs2" localSheetId="3" hidden="1">'12662_Albert'!$G$4</definedName>
    <definedName name="solver_lhs3" localSheetId="1" hidden="1">'12628_Albert'!$G$3</definedName>
    <definedName name="solver_lhs3" localSheetId="3" hidden="1">'12662_Albert'!$G$3</definedName>
    <definedName name="solver_lhs4" localSheetId="1" hidden="1">'12628_Albert'!$G$3</definedName>
    <definedName name="solver_lhs4" localSheetId="3" hidden="1">'12662_Albert'!$G$3</definedName>
    <definedName name="solver_lhs5" localSheetId="1" hidden="1">'12628_Albert'!$G$4</definedName>
    <definedName name="solver_lhs5" localSheetId="3" hidden="1">'12662_Albert'!$G$4</definedName>
    <definedName name="solver_lin" localSheetId="1" hidden="1">2</definedName>
    <definedName name="solver_lin" localSheetId="3" hidden="1">2</definedName>
    <definedName name="solver_neg" localSheetId="1" hidden="1">2</definedName>
    <definedName name="solver_neg" localSheetId="3" hidden="1">2</definedName>
    <definedName name="solver_num" localSheetId="1" hidden="1">0</definedName>
    <definedName name="solver_num" localSheetId="3" hidden="1">0</definedName>
    <definedName name="solver_nwt" localSheetId="1" hidden="1">2</definedName>
    <definedName name="solver_nwt" localSheetId="3" hidden="1">2</definedName>
    <definedName name="solver_opt" localSheetId="1" hidden="1">'12628_Albert'!$D$17</definedName>
    <definedName name="solver_opt" localSheetId="3" hidden="1">'12662_Albert'!$D$17</definedName>
    <definedName name="solver_pre" localSheetId="1" hidden="1">0.000000000001</definedName>
    <definedName name="solver_pre" localSheetId="3" hidden="1">0.000000000001</definedName>
    <definedName name="solver_rel1" localSheetId="1" hidden="1">3</definedName>
    <definedName name="solver_rel1" localSheetId="3" hidden="1">3</definedName>
    <definedName name="solver_rel2" localSheetId="1" hidden="1">3</definedName>
    <definedName name="solver_rel2" localSheetId="3" hidden="1">3</definedName>
    <definedName name="solver_rel3" localSheetId="1" hidden="1">3</definedName>
    <definedName name="solver_rel3" localSheetId="3" hidden="1">3</definedName>
    <definedName name="solver_rel4" localSheetId="1" hidden="1">3</definedName>
    <definedName name="solver_rel4" localSheetId="3" hidden="1">3</definedName>
    <definedName name="solver_rel5" localSheetId="1" hidden="1">3</definedName>
    <definedName name="solver_rel5" localSheetId="3" hidden="1">3</definedName>
    <definedName name="solver_rhs1" localSheetId="1" hidden="1">'12628_Albert'!$J$1</definedName>
    <definedName name="solver_rhs1" localSheetId="3" hidden="1">'12662_Albert'!$J$1</definedName>
    <definedName name="solver_rhs2" localSheetId="1" hidden="1">'12628_Albert'!$J$1</definedName>
    <definedName name="solver_rhs2" localSheetId="3" hidden="1">'12662_Albert'!$J$1</definedName>
    <definedName name="solver_rhs3" localSheetId="1" hidden="1">'12628_Albert'!$G$4</definedName>
    <definedName name="solver_rhs3" localSheetId="3" hidden="1">'12662_Albert'!$G$4</definedName>
    <definedName name="solver_rhs4" localSheetId="1" hidden="1">'12628_Albert'!$J$1</definedName>
    <definedName name="solver_rhs4" localSheetId="3" hidden="1">'12662_Albert'!$J$1</definedName>
    <definedName name="solver_rhs5" localSheetId="1" hidden="1">'12628_Albert'!$J$1</definedName>
    <definedName name="solver_rhs5" localSheetId="3" hidden="1">'12662_Albert'!$J$1</definedName>
    <definedName name="solver_scl" localSheetId="1" hidden="1">0</definedName>
    <definedName name="solver_scl" localSheetId="3" hidden="1">0</definedName>
    <definedName name="solver_sho" localSheetId="1" hidden="1">2</definedName>
    <definedName name="solver_sho" localSheetId="3" hidden="1">2</definedName>
    <definedName name="solver_tim" localSheetId="1" hidden="1">100</definedName>
    <definedName name="solver_tim" localSheetId="3" hidden="1">100</definedName>
    <definedName name="solver_tol" localSheetId="1" hidden="1">0.05</definedName>
    <definedName name="solver_tol" localSheetId="3" hidden="1">0.05</definedName>
    <definedName name="solver_typ" localSheetId="1" hidden="1">2</definedName>
    <definedName name="solver_typ" localSheetId="3" hidden="1">2</definedName>
    <definedName name="solver_val" localSheetId="1" hidden="1">0</definedName>
    <definedName name="solver_val" localSheetId="3" hidden="1">0</definedName>
  </definedNames>
  <calcPr calcId="152511"/>
</workbook>
</file>

<file path=xl/calcChain.xml><?xml version="1.0" encoding="utf-8"?>
<calcChain xmlns="http://schemas.openxmlformats.org/spreadsheetml/2006/main">
  <c r="B31" i="17" l="1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M3" i="16" l="1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6" i="16"/>
  <c r="D16" i="16" s="1"/>
  <c r="C15" i="16"/>
  <c r="D15" i="16" s="1"/>
  <c r="C14" i="16"/>
  <c r="D14" i="16" s="1"/>
  <c r="C13" i="16"/>
  <c r="D13" i="16" s="1"/>
  <c r="C12" i="16"/>
  <c r="D12" i="16" s="1"/>
  <c r="C11" i="16"/>
  <c r="D11" i="16" s="1"/>
  <c r="C10" i="16"/>
  <c r="D10" i="16" s="1"/>
  <c r="C9" i="16"/>
  <c r="D9" i="16" s="1"/>
  <c r="C8" i="16"/>
  <c r="D8" i="16" s="1"/>
  <c r="C7" i="16"/>
  <c r="D7" i="16" s="1"/>
  <c r="C6" i="16"/>
  <c r="D6" i="16" s="1"/>
  <c r="C5" i="16"/>
  <c r="D5" i="16" s="1"/>
  <c r="C4" i="16"/>
  <c r="D4" i="16" s="1"/>
  <c r="C3" i="16"/>
  <c r="D3" i="16" s="1"/>
  <c r="C2" i="16"/>
  <c r="D2" i="16" s="1"/>
  <c r="M3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6" i="12"/>
  <c r="D16" i="12" s="1"/>
  <c r="C15" i="12"/>
  <c r="D15" i="12" s="1"/>
  <c r="C14" i="12"/>
  <c r="D14" i="12" s="1"/>
  <c r="C13" i="12"/>
  <c r="D13" i="12" s="1"/>
  <c r="C12" i="12"/>
  <c r="D12" i="12" s="1"/>
  <c r="C11" i="12"/>
  <c r="D11" i="12" s="1"/>
  <c r="C10" i="12"/>
  <c r="D10" i="12" s="1"/>
  <c r="C9" i="12"/>
  <c r="D9" i="12" s="1"/>
  <c r="C8" i="12"/>
  <c r="D8" i="12" s="1"/>
  <c r="C7" i="12"/>
  <c r="D7" i="12" s="1"/>
  <c r="C6" i="12"/>
  <c r="D6" i="12" s="1"/>
  <c r="C5" i="12"/>
  <c r="D5" i="12" s="1"/>
  <c r="C4" i="12"/>
  <c r="D4" i="12" s="1"/>
  <c r="C3" i="12"/>
  <c r="D3" i="12" s="1"/>
  <c r="C2" i="12"/>
  <c r="D2" i="12" s="1"/>
  <c r="B16" i="4"/>
  <c r="B11" i="4"/>
  <c r="B6" i="4"/>
  <c r="B15" i="4"/>
  <c r="B10" i="4"/>
  <c r="B5" i="4"/>
  <c r="B14" i="4"/>
  <c r="B9" i="4"/>
  <c r="B4" i="4"/>
  <c r="B13" i="4"/>
  <c r="B8" i="4"/>
  <c r="B3" i="4"/>
  <c r="B12" i="4"/>
  <c r="B7" i="4"/>
  <c r="B2" i="4"/>
  <c r="B16" i="5"/>
  <c r="B11" i="5"/>
  <c r="B6" i="5"/>
  <c r="B15" i="5"/>
  <c r="B10" i="5"/>
  <c r="B5" i="5"/>
  <c r="B14" i="5"/>
  <c r="B9" i="5"/>
  <c r="B4" i="5"/>
  <c r="B13" i="5"/>
  <c r="B8" i="5"/>
  <c r="B3" i="5"/>
  <c r="B12" i="5"/>
  <c r="B7" i="5"/>
  <c r="B2" i="5"/>
  <c r="D17" i="16" l="1"/>
  <c r="D17" i="12"/>
</calcChain>
</file>

<file path=xl/sharedStrings.xml><?xml version="1.0" encoding="utf-8"?>
<sst xmlns="http://schemas.openxmlformats.org/spreadsheetml/2006/main" count="116" uniqueCount="28">
  <si>
    <t>Time</t>
  </si>
  <si>
    <t>Strain</t>
  </si>
  <si>
    <t>CFU</t>
  </si>
  <si>
    <t>Replicate</t>
  </si>
  <si>
    <t>A</t>
  </si>
  <si>
    <t>B</t>
  </si>
  <si>
    <t>C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</si>
  <si>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</si>
  <si>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</si>
  <si>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</si>
  <si>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</si>
  <si>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</si>
  <si>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</si>
  <si>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LOG10(N0)</t>
  </si>
  <si>
    <t>Standard Error</t>
  </si>
  <si>
    <t>Mean Sum of Squared Error</t>
  </si>
  <si>
    <t>R-Square</t>
  </si>
  <si>
    <t>R-Square adjusted</t>
  </si>
  <si>
    <t>Root Mean Sum of Squared Error</t>
  </si>
  <si>
    <t>Inactivation model identified</t>
  </si>
  <si>
    <t>For identification purposes reformulated as</t>
  </si>
  <si>
    <t>as can be derived from</t>
  </si>
  <si>
    <t>delta</t>
  </si>
  <si>
    <t>p</t>
  </si>
  <si>
    <t>LOG10(Nres)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</si>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</sst>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2" fontId="2" fillId="0" borderId="0" xfId="0" applyNumberFormat="1" applyFont="1"/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'12628_Albert'!$A$2:$A$16</c:f>
              <c:numCache>
                <c:formatCode>0.00</c:formatCode>
                <c:ptCount val="15"/>
                <c:pt idx="0">
                  <c:v>0</c:v>
                </c:pt>
                <c:pt idx="1">
                  <c:v>15</c:v>
                </c:pt>
                <c:pt idx="2">
                  <c:v>19</c:v>
                </c:pt>
                <c:pt idx="3">
                  <c:v>23</c:v>
                </c:pt>
                <c:pt idx="4">
                  <c:v>27</c:v>
                </c:pt>
                <c:pt idx="5">
                  <c:v>0</c:v>
                </c:pt>
                <c:pt idx="6">
                  <c:v>15</c:v>
                </c:pt>
                <c:pt idx="7">
                  <c:v>19</c:v>
                </c:pt>
                <c:pt idx="8">
                  <c:v>23</c:v>
                </c:pt>
                <c:pt idx="9">
                  <c:v>27</c:v>
                </c:pt>
                <c:pt idx="10">
                  <c:v>0</c:v>
                </c:pt>
                <c:pt idx="11">
                  <c:v>15</c:v>
                </c:pt>
                <c:pt idx="12">
                  <c:v>19</c:v>
                </c:pt>
                <c:pt idx="13">
                  <c:v>23</c:v>
                </c:pt>
                <c:pt idx="14">
                  <c:v>27</c:v>
                </c:pt>
              </c:numCache>
            </c:numRef>
          </c:xVal>
          <c:yVal>
            <c:numRef>
              <c:f>'12628_Albert'!$B$2:$B$16</c:f>
              <c:numCache>
                <c:formatCode>0.00</c:formatCode>
                <c:ptCount val="15"/>
                <c:pt idx="0">
                  <c:v>6.6720978579357171</c:v>
                </c:pt>
                <c:pt idx="1">
                  <c:v>3.9934362304976116</c:v>
                </c:pt>
                <c:pt idx="2">
                  <c:v>3.4948500216800942</c:v>
                </c:pt>
                <c:pt idx="3">
                  <c:v>2.8677620246502005</c:v>
                </c:pt>
                <c:pt idx="4">
                  <c:v>3.9834007381805381</c:v>
                </c:pt>
                <c:pt idx="5">
                  <c:v>6.4313637641589869</c:v>
                </c:pt>
                <c:pt idx="6">
                  <c:v>3.667452952889954</c:v>
                </c:pt>
                <c:pt idx="7">
                  <c:v>3.0364292656266749</c:v>
                </c:pt>
                <c:pt idx="8">
                  <c:v>2.8372727025023003</c:v>
                </c:pt>
                <c:pt idx="9">
                  <c:v>2.7781512503836434</c:v>
                </c:pt>
                <c:pt idx="10">
                  <c:v>6.7781512503836439</c:v>
                </c:pt>
                <c:pt idx="11">
                  <c:v>4.685741738602264</c:v>
                </c:pt>
                <c:pt idx="12">
                  <c:v>3.3756636139608855</c:v>
                </c:pt>
                <c:pt idx="13">
                  <c:v>3.0836817472743014</c:v>
                </c:pt>
                <c:pt idx="14">
                  <c:v>2.2430380486862944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'12628_Albert'!$A$20:$A$120</c:f>
              <c:numCache>
                <c:formatCode>0.00</c:formatCode>
                <c:ptCount val="101"/>
                <c:pt idx="0">
                  <c:v>0</c:v>
                </c:pt>
                <c:pt idx="1">
                  <c:v>0.27</c:v>
                </c:pt>
                <c:pt idx="2">
                  <c:v>0.54</c:v>
                </c:pt>
                <c:pt idx="3">
                  <c:v>0.81</c:v>
                </c:pt>
                <c:pt idx="4">
                  <c:v>1.08</c:v>
                </c:pt>
                <c:pt idx="5">
                  <c:v>1.35</c:v>
                </c:pt>
                <c:pt idx="6">
                  <c:v>1.62</c:v>
                </c:pt>
                <c:pt idx="7">
                  <c:v>1.8900000000000001</c:v>
                </c:pt>
                <c:pt idx="8">
                  <c:v>2.16</c:v>
                </c:pt>
                <c:pt idx="9">
                  <c:v>2.4300000000000002</c:v>
                </c:pt>
                <c:pt idx="10">
                  <c:v>2.7</c:v>
                </c:pt>
                <c:pt idx="11">
                  <c:v>2.97</c:v>
                </c:pt>
                <c:pt idx="12">
                  <c:v>3.24</c:v>
                </c:pt>
                <c:pt idx="13">
                  <c:v>3.5100000000000002</c:v>
                </c:pt>
                <c:pt idx="14">
                  <c:v>3.7800000000000002</c:v>
                </c:pt>
                <c:pt idx="15">
                  <c:v>4.0500000000000007</c:v>
                </c:pt>
                <c:pt idx="16">
                  <c:v>4.32</c:v>
                </c:pt>
                <c:pt idx="17">
                  <c:v>4.59</c:v>
                </c:pt>
                <c:pt idx="18">
                  <c:v>4.8599999999999994</c:v>
                </c:pt>
                <c:pt idx="19">
                  <c:v>5.129999999999999</c:v>
                </c:pt>
                <c:pt idx="20">
                  <c:v>5.3999999999999986</c:v>
                </c:pt>
                <c:pt idx="21">
                  <c:v>5.6699999999999982</c:v>
                </c:pt>
                <c:pt idx="22">
                  <c:v>5.9399999999999977</c:v>
                </c:pt>
                <c:pt idx="23">
                  <c:v>6.2099999999999973</c:v>
                </c:pt>
                <c:pt idx="24">
                  <c:v>6.4799999999999969</c:v>
                </c:pt>
                <c:pt idx="25">
                  <c:v>6.7499999999999964</c:v>
                </c:pt>
                <c:pt idx="26">
                  <c:v>7.019999999999996</c:v>
                </c:pt>
                <c:pt idx="27">
                  <c:v>7.2899999999999956</c:v>
                </c:pt>
                <c:pt idx="28">
                  <c:v>7.5599999999999952</c:v>
                </c:pt>
                <c:pt idx="29">
                  <c:v>7.8299999999999947</c:v>
                </c:pt>
                <c:pt idx="30">
                  <c:v>8.0999999999999943</c:v>
                </c:pt>
                <c:pt idx="31">
                  <c:v>8.3699999999999939</c:v>
                </c:pt>
                <c:pt idx="32">
                  <c:v>8.6399999999999935</c:v>
                </c:pt>
                <c:pt idx="33">
                  <c:v>8.909999999999993</c:v>
                </c:pt>
                <c:pt idx="34">
                  <c:v>9.1799999999999926</c:v>
                </c:pt>
                <c:pt idx="35">
                  <c:v>9.4499999999999922</c:v>
                </c:pt>
                <c:pt idx="36">
                  <c:v>9.7199999999999918</c:v>
                </c:pt>
                <c:pt idx="37">
                  <c:v>9.9899999999999913</c:v>
                </c:pt>
                <c:pt idx="38">
                  <c:v>10.259999999999991</c:v>
                </c:pt>
                <c:pt idx="39">
                  <c:v>10.52999999999999</c:v>
                </c:pt>
                <c:pt idx="40">
                  <c:v>10.79999999999999</c:v>
                </c:pt>
                <c:pt idx="41">
                  <c:v>11.06999999999999</c:v>
                </c:pt>
                <c:pt idx="42">
                  <c:v>11.339999999999989</c:v>
                </c:pt>
                <c:pt idx="43">
                  <c:v>11.609999999999989</c:v>
                </c:pt>
                <c:pt idx="44">
                  <c:v>11.879999999999988</c:v>
                </c:pt>
                <c:pt idx="45">
                  <c:v>12.149999999999988</c:v>
                </c:pt>
                <c:pt idx="46">
                  <c:v>12.419999999999987</c:v>
                </c:pt>
                <c:pt idx="47">
                  <c:v>12.689999999999987</c:v>
                </c:pt>
                <c:pt idx="48">
                  <c:v>12.959999999999987</c:v>
                </c:pt>
                <c:pt idx="49">
                  <c:v>13.229999999999986</c:v>
                </c:pt>
                <c:pt idx="50">
                  <c:v>13.499999999999986</c:v>
                </c:pt>
                <c:pt idx="51">
                  <c:v>13.769999999999985</c:v>
                </c:pt>
                <c:pt idx="52">
                  <c:v>14.039999999999985</c:v>
                </c:pt>
                <c:pt idx="53">
                  <c:v>14.309999999999985</c:v>
                </c:pt>
                <c:pt idx="54">
                  <c:v>14.579999999999984</c:v>
                </c:pt>
                <c:pt idx="55">
                  <c:v>14.849999999999984</c:v>
                </c:pt>
                <c:pt idx="56">
                  <c:v>15.119999999999983</c:v>
                </c:pt>
                <c:pt idx="57">
                  <c:v>15.389999999999983</c:v>
                </c:pt>
                <c:pt idx="58">
                  <c:v>15.659999999999982</c:v>
                </c:pt>
                <c:pt idx="59">
                  <c:v>15.929999999999982</c:v>
                </c:pt>
                <c:pt idx="60">
                  <c:v>16.199999999999982</c:v>
                </c:pt>
                <c:pt idx="61">
                  <c:v>16.469999999999981</c:v>
                </c:pt>
                <c:pt idx="62">
                  <c:v>16.739999999999981</c:v>
                </c:pt>
                <c:pt idx="63">
                  <c:v>17.00999999999998</c:v>
                </c:pt>
                <c:pt idx="64">
                  <c:v>17.27999999999998</c:v>
                </c:pt>
                <c:pt idx="65">
                  <c:v>17.549999999999979</c:v>
                </c:pt>
                <c:pt idx="66">
                  <c:v>17.819999999999979</c:v>
                </c:pt>
                <c:pt idx="67">
                  <c:v>18.089999999999979</c:v>
                </c:pt>
                <c:pt idx="68">
                  <c:v>18.359999999999978</c:v>
                </c:pt>
                <c:pt idx="69">
                  <c:v>18.629999999999978</c:v>
                </c:pt>
                <c:pt idx="70">
                  <c:v>18.899999999999977</c:v>
                </c:pt>
                <c:pt idx="71">
                  <c:v>19.169999999999977</c:v>
                </c:pt>
                <c:pt idx="72">
                  <c:v>19.439999999999976</c:v>
                </c:pt>
                <c:pt idx="73">
                  <c:v>19.709999999999976</c:v>
                </c:pt>
                <c:pt idx="74">
                  <c:v>19.979999999999976</c:v>
                </c:pt>
                <c:pt idx="75">
                  <c:v>20.249999999999975</c:v>
                </c:pt>
                <c:pt idx="76">
                  <c:v>20.519999999999975</c:v>
                </c:pt>
                <c:pt idx="77">
                  <c:v>20.789999999999974</c:v>
                </c:pt>
                <c:pt idx="78">
                  <c:v>21.059999999999974</c:v>
                </c:pt>
                <c:pt idx="79">
                  <c:v>21.329999999999973</c:v>
                </c:pt>
                <c:pt idx="80">
                  <c:v>21.599999999999973</c:v>
                </c:pt>
                <c:pt idx="81">
                  <c:v>21.869999999999973</c:v>
                </c:pt>
                <c:pt idx="82">
                  <c:v>22.139999999999972</c:v>
                </c:pt>
                <c:pt idx="83">
                  <c:v>22.409999999999972</c:v>
                </c:pt>
                <c:pt idx="84">
                  <c:v>22.679999999999971</c:v>
                </c:pt>
                <c:pt idx="85">
                  <c:v>22.949999999999971</c:v>
                </c:pt>
                <c:pt idx="86">
                  <c:v>23.21999999999997</c:v>
                </c:pt>
                <c:pt idx="87">
                  <c:v>23.48999999999997</c:v>
                </c:pt>
                <c:pt idx="88">
                  <c:v>23.75999999999997</c:v>
                </c:pt>
                <c:pt idx="89">
                  <c:v>24.029999999999969</c:v>
                </c:pt>
                <c:pt idx="90">
                  <c:v>24.299999999999969</c:v>
                </c:pt>
                <c:pt idx="91">
                  <c:v>24.569999999999968</c:v>
                </c:pt>
                <c:pt idx="92">
                  <c:v>24.839999999999968</c:v>
                </c:pt>
                <c:pt idx="93">
                  <c:v>25.109999999999967</c:v>
                </c:pt>
                <c:pt idx="94">
                  <c:v>25.379999999999967</c:v>
                </c:pt>
                <c:pt idx="95">
                  <c:v>25.649999999999967</c:v>
                </c:pt>
                <c:pt idx="96">
                  <c:v>25.919999999999966</c:v>
                </c:pt>
                <c:pt idx="97">
                  <c:v>26.189999999999966</c:v>
                </c:pt>
                <c:pt idx="98">
                  <c:v>26.459999999999965</c:v>
                </c:pt>
                <c:pt idx="99">
                  <c:v>26.729999999999965</c:v>
                </c:pt>
                <c:pt idx="100">
                  <c:v>26.999999999999964</c:v>
                </c:pt>
              </c:numCache>
            </c:numRef>
          </c:xVal>
          <c:yVal>
            <c:numRef>
              <c:f>'12628_Albert'!$C$20:$C$120</c:f>
              <c:numCache>
                <c:formatCode>0.00</c:formatCode>
                <c:ptCount val="101"/>
                <c:pt idx="0">
                  <c:v>6.6267883616517693</c:v>
                </c:pt>
                <c:pt idx="1">
                  <c:v>6.6205787382503258</c:v>
                </c:pt>
                <c:pt idx="2">
                  <c:v>6.6092672247473603</c:v>
                </c:pt>
                <c:pt idx="3">
                  <c:v>6.5946454475700955</c:v>
                </c:pt>
                <c:pt idx="4">
                  <c:v>6.5773508101594063</c:v>
                </c:pt>
                <c:pt idx="5">
                  <c:v>6.55775123464948</c:v>
                </c:pt>
                <c:pt idx="6">
                  <c:v>6.5360947617974121</c:v>
                </c:pt>
                <c:pt idx="7">
                  <c:v>6.5125633790094009</c:v>
                </c:pt>
                <c:pt idx="8">
                  <c:v>6.4872980336116317</c:v>
                </c:pt>
                <c:pt idx="9">
                  <c:v>6.4604120932054441</c:v>
                </c:pt>
                <c:pt idx="10">
                  <c:v>6.4319993305735395</c:v>
                </c:pt>
                <c:pt idx="11">
                  <c:v>6.4021390045423896</c:v>
                </c:pt>
                <c:pt idx="12">
                  <c:v>6.3708992694638047</c:v>
                </c:pt>
                <c:pt idx="13">
                  <c:v>6.3383395608436945</c:v>
                </c:pt>
                <c:pt idx="14">
                  <c:v>6.3045123220829291</c:v>
                </c:pt>
                <c:pt idx="15">
                  <c:v>6.2694642899017774</c:v>
                </c:pt>
                <c:pt idx="16">
                  <c:v>6.233237474240406</c:v>
                </c:pt>
                <c:pt idx="17">
                  <c:v>6.1958699206988728</c:v>
                </c:pt>
                <c:pt idx="18">
                  <c:v>6.1573963145206081</c:v>
                </c:pt>
                <c:pt idx="19">
                  <c:v>6.1178484667849746</c:v>
                </c:pt>
                <c:pt idx="20">
                  <c:v>6.0772557115407162</c:v>
                </c:pt>
                <c:pt idx="21">
                  <c:v>6.0356452346378244</c:v>
                </c:pt>
                <c:pt idx="22">
                  <c:v>5.9930423495635523</c:v>
                </c:pt>
                <c:pt idx="23">
                  <c:v>5.949470731787259</c:v>
                </c:pt>
                <c:pt idx="24">
                  <c:v>5.9049526204246625</c:v>
                </c:pt>
                <c:pt idx="25">
                  <c:v>5.8595089940970935</c:v>
                </c:pt>
                <c:pt idx="26">
                  <c:v>5.8131597264583625</c:v>
                </c:pt>
                <c:pt idx="27">
                  <c:v>5.7659237258397322</c:v>
                </c:pt>
                <c:pt idx="28">
                  <c:v>5.7178190627201184</c:v>
                </c:pt>
                <c:pt idx="29">
                  <c:v>5.6688630881943265</c:v>
                </c:pt>
                <c:pt idx="30">
                  <c:v>5.6190725462388764</c:v>
                </c:pt>
                <c:pt idx="31">
                  <c:v>5.5684636823299041</c:v>
                </c:pt>
                <c:pt idx="32">
                  <c:v>5.5170523508282585</c:v>
                </c:pt>
                <c:pt idx="33">
                  <c:v>5.4648541234986059</c:v>
                </c:pt>
                <c:pt idx="34">
                  <c:v>5.4118844015627827</c:v>
                </c:pt>
                <c:pt idx="35">
                  <c:v>5.3581585337979458</c:v>
                </c:pt>
                <c:pt idx="36">
                  <c:v>5.3036919433755596</c:v>
                </c:pt>
                <c:pt idx="37">
                  <c:v>5.2485002663985734</c:v>
                </c:pt>
                <c:pt idx="38">
                  <c:v>5.1925995054340648</c:v>
                </c:pt>
                <c:pt idx="39">
                  <c:v>5.1360062017606571</c:v>
                </c:pt>
                <c:pt idx="40">
                  <c:v>5.0787376305584395</c:v>
                </c:pt>
                <c:pt idx="41">
                  <c:v>5.0208120238671006</c:v>
                </c:pt>
                <c:pt idx="42">
                  <c:v>4.9622488268269356</c:v>
                </c:pt>
                <c:pt idx="43">
                  <c:v>4.9030689934939859</c:v>
                </c:pt>
                <c:pt idx="44">
                  <c:v>4.8432953293746017</c:v>
                </c:pt>
                <c:pt idx="45">
                  <c:v>4.782952888734199</c:v>
                </c:pt>
                <c:pt idx="46">
                  <c:v>4.7220694356604103</c:v>
                </c:pt>
                <c:pt idx="47">
                  <c:v>4.6606759787372196</c:v>
                </c:pt>
                <c:pt idx="48">
                  <c:v>4.5988073899121211</c:v>
                </c:pt>
                <c:pt idx="49">
                  <c:v>4.5365031185601721</c:v>
                </c:pt>
                <c:pt idx="50">
                  <c:v>4.4738080116449606</c:v>
                </c:pt>
                <c:pt idx="51">
                  <c:v>4.4107732499339578</c:v>
                </c:pt>
                <c:pt idx="52">
                  <c:v>4.3474574080157504</c:v>
                </c:pt>
                <c:pt idx="53">
                  <c:v>4.2839276418204664</c:v>
                </c:pt>
                <c:pt idx="54">
                  <c:v>4.2202610007354266</c:v>
                </c:pt>
                <c:pt idx="55">
                  <c:v>4.1565458513496303</c:v>
                </c:pt>
                <c:pt idx="56">
                  <c:v>4.0928833853417927</c:v>
                </c:pt>
                <c:pt idx="57">
                  <c:v>4.0293891640069628</c:v>
                </c:pt>
                <c:pt idx="58">
                  <c:v>3.9661946255212643</c:v>
                </c:pt>
                <c:pt idx="59">
                  <c:v>3.903448447899716</c:v>
                </c:pt>
                <c:pt idx="60">
                  <c:v>3.8413176213542042</c:v>
                </c:pt>
                <c:pt idx="61">
                  <c:v>3.7799880407800894</c:v>
                </c:pt>
                <c:pt idx="62">
                  <c:v>3.7196643873299715</c:v>
                </c:pt>
                <c:pt idx="63">
                  <c:v>3.6605690357589773</c:v>
                </c:pt>
                <c:pt idx="64">
                  <c:v>3.6029397134273897</c:v>
                </c:pt>
                <c:pt idx="65">
                  <c:v>3.5470256625176542</c:v>
                </c:pt>
                <c:pt idx="66">
                  <c:v>3.4930821347764041</c:v>
                </c:pt>
                <c:pt idx="67">
                  <c:v>3.4413631895475731</c:v>
                </c:pt>
                <c:pt idx="68">
                  <c:v>3.3921129720493752</c:v>
                </c:pt>
                <c:pt idx="69">
                  <c:v>3.345555903195101</c:v>
                </c:pt>
                <c:pt idx="70">
                  <c:v>3.3018864763303242</c:v>
                </c:pt>
                <c:pt idx="71">
                  <c:v>3.2612595722608861</c:v>
                </c:pt>
                <c:pt idx="72">
                  <c:v>3.2237823068141105</c:v>
                </c:pt>
                <c:pt idx="73">
                  <c:v>3.1895083631409848</c:v>
                </c:pt>
                <c:pt idx="74">
                  <c:v>3.1584355179039507</c:v>
                </c:pt>
                <c:pt idx="75">
                  <c:v>3.1305066795561118</c:v>
                </c:pt>
                <c:pt idx="76">
                  <c:v>3.1056142965303977</c:v>
                </c:pt>
                <c:pt idx="77">
                  <c:v>3.0836075642231924</c:v>
                </c:pt>
                <c:pt idx="78">
                  <c:v>3.0643015528049484</c:v>
                </c:pt>
                <c:pt idx="79">
                  <c:v>3.0474872453196578</c:v>
                </c:pt>
                <c:pt idx="80">
                  <c:v>3.0329415193355445</c:v>
                </c:pt>
                <c:pt idx="81">
                  <c:v>3.0204362851432633</c:v>
                </c:pt>
                <c:pt idx="82">
                  <c:v>3.0097462464951041</c:v>
                </c:pt>
                <c:pt idx="83">
                  <c:v>3.0006550135688346</c:v>
                </c:pt>
                <c:pt idx="84">
                  <c:v>2.992959525539781</c:v>
                </c:pt>
                <c:pt idx="85">
                  <c:v>2.9864729070816849</c:v>
                </c:pt>
                <c:pt idx="86">
                  <c:v>2.9810259843042264</c:v>
                </c:pt>
                <c:pt idx="87">
                  <c:v>2.9764677294694195</c:v>
                </c:pt>
                <c:pt idx="88">
                  <c:v>2.9726649050590961</c:v>
                </c:pt>
                <c:pt idx="89">
                  <c:v>2.9695011520261656</c:v>
                </c:pt>
                <c:pt idx="90">
                  <c:v>2.9668757276571665</c:v>
                </c:pt>
                <c:pt idx="91">
                  <c:v>2.9647020551158114</c:v>
                </c:pt>
                <c:pt idx="92">
                  <c:v>2.9629062055785189</c:v>
                </c:pt>
                <c:pt idx="93">
                  <c:v>2.961425398173525</c:v>
                </c:pt>
                <c:pt idx="94">
                  <c:v>2.9602065739125392</c:v>
                </c:pt>
                <c:pt idx="95">
                  <c:v>2.9592050774044272</c:v>
                </c:pt>
                <c:pt idx="96">
                  <c:v>2.9583834636317068</c:v>
                </c:pt>
                <c:pt idx="97">
                  <c:v>2.9577104354442243</c:v>
                </c:pt>
                <c:pt idx="98">
                  <c:v>2.9571599096394392</c:v>
                </c:pt>
                <c:pt idx="99">
                  <c:v>2.9567102046119267</c:v>
                </c:pt>
                <c:pt idx="100">
                  <c:v>2.9563433397739187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80608"/>
        <c:axId val="91975656"/>
      </c:scatterChart>
      <c:valAx>
        <c:axId val="91680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975656"/>
        <c:crosses val="autoZero"/>
        <c:crossBetween val="midCat"/>
      </c:valAx>
      <c:valAx>
        <c:axId val="91975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680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'12662_Albert'!$A$2:$A$16</c:f>
              <c:numCache>
                <c:formatCode>0.00</c:formatCode>
                <c:ptCount val="15"/>
                <c:pt idx="0">
                  <c:v>0</c:v>
                </c:pt>
                <c:pt idx="1">
                  <c:v>10</c:v>
                </c:pt>
                <c:pt idx="2">
                  <c:v>16</c:v>
                </c:pt>
                <c:pt idx="3">
                  <c:v>20</c:v>
                </c:pt>
                <c:pt idx="4">
                  <c:v>24</c:v>
                </c:pt>
                <c:pt idx="5">
                  <c:v>0</c:v>
                </c:pt>
                <c:pt idx="6">
                  <c:v>10</c:v>
                </c:pt>
                <c:pt idx="7">
                  <c:v>16</c:v>
                </c:pt>
                <c:pt idx="8">
                  <c:v>20</c:v>
                </c:pt>
                <c:pt idx="9">
                  <c:v>24</c:v>
                </c:pt>
                <c:pt idx="10">
                  <c:v>0</c:v>
                </c:pt>
                <c:pt idx="11">
                  <c:v>10</c:v>
                </c:pt>
                <c:pt idx="12">
                  <c:v>16</c:v>
                </c:pt>
                <c:pt idx="13">
                  <c:v>20</c:v>
                </c:pt>
                <c:pt idx="14">
                  <c:v>24</c:v>
                </c:pt>
              </c:numCache>
            </c:numRef>
          </c:xVal>
          <c:yVal>
            <c:numRef>
              <c:f>'12662_Albert'!$B$2:$B$16</c:f>
              <c:numCache>
                <c:formatCode>0.00</c:formatCode>
                <c:ptCount val="15"/>
                <c:pt idx="0">
                  <c:v>6.9684829485539348</c:v>
                </c:pt>
                <c:pt idx="1">
                  <c:v>6.3979400086720375</c:v>
                </c:pt>
                <c:pt idx="2">
                  <c:v>3.7781512503836434</c:v>
                </c:pt>
                <c:pt idx="3">
                  <c:v>2.2430380486862944</c:v>
                </c:pt>
                <c:pt idx="4">
                  <c:v>2.4232458739368079</c:v>
                </c:pt>
                <c:pt idx="5">
                  <c:v>6.6020599913279625</c:v>
                </c:pt>
                <c:pt idx="6">
                  <c:v>6.4727564493172123</c:v>
                </c:pt>
                <c:pt idx="7">
                  <c:v>3.5250448070368452</c:v>
                </c:pt>
                <c:pt idx="8">
                  <c:v>3.2108533653148932</c:v>
                </c:pt>
                <c:pt idx="9">
                  <c:v>3.2108533653148932</c:v>
                </c:pt>
                <c:pt idx="10">
                  <c:v>7.1461280356782382</c:v>
                </c:pt>
                <c:pt idx="11">
                  <c:v>5.9030899869919438</c:v>
                </c:pt>
                <c:pt idx="12">
                  <c:v>3.0737183503461227</c:v>
                </c:pt>
                <c:pt idx="13">
                  <c:v>3.3521825181113627</c:v>
                </c:pt>
                <c:pt idx="14">
                  <c:v>3.3756636139608855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'12662_Albert'!$A$20:$A$120</c:f>
              <c:numCache>
                <c:formatCode>0.00</c:formatCode>
                <c:ptCount val="10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1.44</c:v>
                </c:pt>
                <c:pt idx="7">
                  <c:v>1.68</c:v>
                </c:pt>
                <c:pt idx="8">
                  <c:v>1.92</c:v>
                </c:pt>
                <c:pt idx="9">
                  <c:v>2.16</c:v>
                </c:pt>
                <c:pt idx="10">
                  <c:v>2.4000000000000004</c:v>
                </c:pt>
                <c:pt idx="11">
                  <c:v>2.6400000000000006</c:v>
                </c:pt>
                <c:pt idx="12">
                  <c:v>2.8800000000000008</c:v>
                </c:pt>
                <c:pt idx="13">
                  <c:v>3.120000000000001</c:v>
                </c:pt>
                <c:pt idx="14">
                  <c:v>3.3600000000000012</c:v>
                </c:pt>
                <c:pt idx="15">
                  <c:v>3.6000000000000014</c:v>
                </c:pt>
                <c:pt idx="16">
                  <c:v>3.8400000000000016</c:v>
                </c:pt>
                <c:pt idx="17">
                  <c:v>4.0800000000000018</c:v>
                </c:pt>
                <c:pt idx="18">
                  <c:v>4.3200000000000021</c:v>
                </c:pt>
                <c:pt idx="19">
                  <c:v>4.5600000000000023</c:v>
                </c:pt>
                <c:pt idx="20">
                  <c:v>4.8000000000000025</c:v>
                </c:pt>
                <c:pt idx="21">
                  <c:v>5.0400000000000027</c:v>
                </c:pt>
                <c:pt idx="22">
                  <c:v>5.2800000000000029</c:v>
                </c:pt>
                <c:pt idx="23">
                  <c:v>5.5200000000000031</c:v>
                </c:pt>
                <c:pt idx="24">
                  <c:v>5.7600000000000033</c:v>
                </c:pt>
                <c:pt idx="25">
                  <c:v>6.0000000000000036</c:v>
                </c:pt>
                <c:pt idx="26">
                  <c:v>6.2400000000000038</c:v>
                </c:pt>
                <c:pt idx="27">
                  <c:v>6.480000000000004</c:v>
                </c:pt>
                <c:pt idx="28">
                  <c:v>6.7200000000000042</c:v>
                </c:pt>
                <c:pt idx="29">
                  <c:v>6.9600000000000044</c:v>
                </c:pt>
                <c:pt idx="30">
                  <c:v>7.2000000000000046</c:v>
                </c:pt>
                <c:pt idx="31">
                  <c:v>7.4400000000000048</c:v>
                </c:pt>
                <c:pt idx="32">
                  <c:v>7.680000000000005</c:v>
                </c:pt>
                <c:pt idx="33">
                  <c:v>7.9200000000000053</c:v>
                </c:pt>
                <c:pt idx="34">
                  <c:v>8.1600000000000055</c:v>
                </c:pt>
                <c:pt idx="35">
                  <c:v>8.4000000000000057</c:v>
                </c:pt>
                <c:pt idx="36">
                  <c:v>8.6400000000000059</c:v>
                </c:pt>
                <c:pt idx="37">
                  <c:v>8.8800000000000061</c:v>
                </c:pt>
                <c:pt idx="38">
                  <c:v>9.1200000000000063</c:v>
                </c:pt>
                <c:pt idx="39">
                  <c:v>9.3600000000000065</c:v>
                </c:pt>
                <c:pt idx="40">
                  <c:v>9.6000000000000068</c:v>
                </c:pt>
                <c:pt idx="41">
                  <c:v>9.840000000000007</c:v>
                </c:pt>
                <c:pt idx="42">
                  <c:v>10.080000000000007</c:v>
                </c:pt>
                <c:pt idx="43">
                  <c:v>10.320000000000007</c:v>
                </c:pt>
                <c:pt idx="44">
                  <c:v>10.560000000000008</c:v>
                </c:pt>
                <c:pt idx="45">
                  <c:v>10.800000000000008</c:v>
                </c:pt>
                <c:pt idx="46">
                  <c:v>11.040000000000008</c:v>
                </c:pt>
                <c:pt idx="47">
                  <c:v>11.280000000000008</c:v>
                </c:pt>
                <c:pt idx="48">
                  <c:v>11.520000000000008</c:v>
                </c:pt>
                <c:pt idx="49">
                  <c:v>11.760000000000009</c:v>
                </c:pt>
                <c:pt idx="50">
                  <c:v>12.000000000000009</c:v>
                </c:pt>
                <c:pt idx="51">
                  <c:v>12.240000000000009</c:v>
                </c:pt>
                <c:pt idx="52">
                  <c:v>12.480000000000009</c:v>
                </c:pt>
                <c:pt idx="53">
                  <c:v>12.72000000000001</c:v>
                </c:pt>
                <c:pt idx="54">
                  <c:v>12.96000000000001</c:v>
                </c:pt>
                <c:pt idx="55">
                  <c:v>13.20000000000001</c:v>
                </c:pt>
                <c:pt idx="56">
                  <c:v>13.44000000000001</c:v>
                </c:pt>
                <c:pt idx="57">
                  <c:v>13.68000000000001</c:v>
                </c:pt>
                <c:pt idx="58">
                  <c:v>13.920000000000011</c:v>
                </c:pt>
                <c:pt idx="59">
                  <c:v>14.160000000000011</c:v>
                </c:pt>
                <c:pt idx="60">
                  <c:v>14.400000000000011</c:v>
                </c:pt>
                <c:pt idx="61">
                  <c:v>14.640000000000011</c:v>
                </c:pt>
                <c:pt idx="62">
                  <c:v>14.880000000000011</c:v>
                </c:pt>
                <c:pt idx="63">
                  <c:v>15.120000000000012</c:v>
                </c:pt>
                <c:pt idx="64">
                  <c:v>15.360000000000012</c:v>
                </c:pt>
                <c:pt idx="65">
                  <c:v>15.600000000000012</c:v>
                </c:pt>
                <c:pt idx="66">
                  <c:v>15.840000000000012</c:v>
                </c:pt>
                <c:pt idx="67">
                  <c:v>16.080000000000013</c:v>
                </c:pt>
                <c:pt idx="68">
                  <c:v>16.320000000000011</c:v>
                </c:pt>
                <c:pt idx="69">
                  <c:v>16.560000000000009</c:v>
                </c:pt>
                <c:pt idx="70">
                  <c:v>16.800000000000008</c:v>
                </c:pt>
                <c:pt idx="71">
                  <c:v>17.040000000000006</c:v>
                </c:pt>
                <c:pt idx="72">
                  <c:v>17.280000000000005</c:v>
                </c:pt>
                <c:pt idx="73">
                  <c:v>17.520000000000003</c:v>
                </c:pt>
                <c:pt idx="74">
                  <c:v>17.760000000000002</c:v>
                </c:pt>
                <c:pt idx="75">
                  <c:v>18</c:v>
                </c:pt>
                <c:pt idx="76">
                  <c:v>18.239999999999998</c:v>
                </c:pt>
                <c:pt idx="77">
                  <c:v>18.479999999999997</c:v>
                </c:pt>
                <c:pt idx="78">
                  <c:v>18.719999999999995</c:v>
                </c:pt>
                <c:pt idx="79">
                  <c:v>18.959999999999994</c:v>
                </c:pt>
                <c:pt idx="80">
                  <c:v>19.199999999999992</c:v>
                </c:pt>
                <c:pt idx="81">
                  <c:v>19.439999999999991</c:v>
                </c:pt>
                <c:pt idx="82">
                  <c:v>19.679999999999989</c:v>
                </c:pt>
                <c:pt idx="83">
                  <c:v>19.919999999999987</c:v>
                </c:pt>
                <c:pt idx="84">
                  <c:v>20.159999999999986</c:v>
                </c:pt>
                <c:pt idx="85">
                  <c:v>20.399999999999984</c:v>
                </c:pt>
                <c:pt idx="86">
                  <c:v>20.639999999999983</c:v>
                </c:pt>
                <c:pt idx="87">
                  <c:v>20.879999999999981</c:v>
                </c:pt>
                <c:pt idx="88">
                  <c:v>21.11999999999998</c:v>
                </c:pt>
                <c:pt idx="89">
                  <c:v>21.359999999999978</c:v>
                </c:pt>
                <c:pt idx="90">
                  <c:v>21.599999999999977</c:v>
                </c:pt>
                <c:pt idx="91">
                  <c:v>21.839999999999975</c:v>
                </c:pt>
                <c:pt idx="92">
                  <c:v>22.079999999999973</c:v>
                </c:pt>
                <c:pt idx="93">
                  <c:v>22.319999999999972</c:v>
                </c:pt>
                <c:pt idx="94">
                  <c:v>22.55999999999997</c:v>
                </c:pt>
                <c:pt idx="95">
                  <c:v>22.799999999999969</c:v>
                </c:pt>
                <c:pt idx="96">
                  <c:v>23.039999999999967</c:v>
                </c:pt>
                <c:pt idx="97">
                  <c:v>23.279999999999966</c:v>
                </c:pt>
                <c:pt idx="98">
                  <c:v>23.519999999999964</c:v>
                </c:pt>
                <c:pt idx="99">
                  <c:v>23.759999999999962</c:v>
                </c:pt>
                <c:pt idx="100">
                  <c:v>23.999999999999961</c:v>
                </c:pt>
              </c:numCache>
            </c:numRef>
          </c:xVal>
          <c:yVal>
            <c:numRef>
              <c:f>'12662_Albert'!$C$20:$C$120</c:f>
              <c:numCache>
                <c:formatCode>0.00</c:formatCode>
                <c:ptCount val="101"/>
                <c:pt idx="0">
                  <c:v>6.9055499365585762</c:v>
                </c:pt>
                <c:pt idx="1">
                  <c:v>6.9055491697131233</c:v>
                </c:pt>
                <c:pt idx="2">
                  <c:v>6.9055402504048891</c:v>
                </c:pt>
                <c:pt idx="3">
                  <c:v>6.9055072339403729</c:v>
                </c:pt>
                <c:pt idx="4">
                  <c:v>6.9054275891264174</c:v>
                </c:pt>
                <c:pt idx="5">
                  <c:v>6.9052731273966037</c:v>
                </c:pt>
                <c:pt idx="6">
                  <c:v>6.9050105526519481</c:v>
                </c:pt>
                <c:pt idx="7">
                  <c:v>6.9046018441921984</c:v>
                </c:pt>
                <c:pt idx="8">
                  <c:v>6.9040045458885162</c:v>
                </c:pt>
                <c:pt idx="9">
                  <c:v>6.9031719958180506</c:v>
                </c:pt>
                <c:pt idx="10">
                  <c:v>6.902053515049432</c:v>
                </c:pt>
                <c:pt idx="11">
                  <c:v>6.9005945668468485</c:v>
                </c:pt>
                <c:pt idx="12">
                  <c:v>6.8987368935770483</c:v>
                </c:pt>
                <c:pt idx="13">
                  <c:v>6.8964186362813216</c:v>
                </c:pt>
                <c:pt idx="14">
                  <c:v>6.8935744404335182</c:v>
                </c:pt>
                <c:pt idx="15">
                  <c:v>6.8901355504662192</c:v>
                </c:pt>
                <c:pt idx="16">
                  <c:v>6.8860298950108163</c:v>
                </c:pt>
                <c:pt idx="17">
                  <c:v>6.8811821643517463</c:v>
                </c:pt>
                <c:pt idx="18">
                  <c:v>6.8755138812747498</c:v>
                </c:pt>
                <c:pt idx="19">
                  <c:v>6.8689434662533424</c:v>
                </c:pt>
                <c:pt idx="20">
                  <c:v>6.8613862977410331</c:v>
                </c:pt>
                <c:pt idx="21">
                  <c:v>6.852754768202403</c:v>
                </c:pt>
                <c:pt idx="22">
                  <c:v>6.8429583364126323</c:v>
                </c:pt>
                <c:pt idx="23">
                  <c:v>6.8319035764747582</c:v>
                </c:pt>
                <c:pt idx="24">
                  <c:v>6.8194942239415255</c:v>
                </c:pt>
                <c:pt idx="25">
                  <c:v>6.8056312193804898</c:v>
                </c:pt>
                <c:pt idx="26">
                  <c:v>6.7902127496844891</c:v>
                </c:pt>
                <c:pt idx="27">
                  <c:v>6.7731342874032237</c:v>
                </c:pt>
                <c:pt idx="28">
                  <c:v>6.7542886283544901</c:v>
                </c:pt>
                <c:pt idx="29">
                  <c:v>6.7335659277655386</c:v>
                </c:pt>
                <c:pt idx="30">
                  <c:v>6.7108537351964452</c:v>
                </c:pt>
                <c:pt idx="31">
                  <c:v>6.6860370285095945</c:v>
                </c:pt>
                <c:pt idx="32">
                  <c:v>6.658998247174539</c:v>
                </c:pt>
                <c:pt idx="33">
                  <c:v>6.6296173252388924</c:v>
                </c:pt>
                <c:pt idx="34">
                  <c:v>6.5977717243586937</c:v>
                </c:pt>
                <c:pt idx="35">
                  <c:v>6.5633364673728645</c:v>
                </c:pt>
                <c:pt idx="36">
                  <c:v>6.5261841730367722</c:v>
                </c:pt>
                <c:pt idx="37">
                  <c:v>6.4861850927143543</c:v>
                </c:pt>
                <c:pt idx="38">
                  <c:v>6.4432071500889796</c:v>
                </c:pt>
                <c:pt idx="39">
                  <c:v>6.3971159853219826</c:v>
                </c:pt>
                <c:pt idx="40">
                  <c:v>6.3477750056113571</c:v>
                </c:pt>
                <c:pt idx="41">
                  <c:v>6.2950454448502153</c:v>
                </c:pt>
                <c:pt idx="42">
                  <c:v>6.2387864361572669</c:v>
                </c:pt>
                <c:pt idx="43">
                  <c:v>6.1788551026020135</c:v>
                </c:pt>
                <c:pt idx="44">
                  <c:v>6.1151066737047541</c:v>
                </c:pt>
                <c:pt idx="45">
                  <c:v>6.0473946386033894</c:v>
                </c:pt>
                <c:pt idx="46">
                  <c:v>5.9755709516764846</c:v>
                </c:pt>
                <c:pt idx="47">
                  <c:v>5.899486313712953</c:v>
                </c:pt>
                <c:pt idx="48">
                  <c:v>5.8189905626925444</c:v>
                </c:pt>
                <c:pt idx="49">
                  <c:v>5.7339332248724935</c:v>
                </c:pt>
                <c:pt idx="50">
                  <c:v>5.6441643022891128</c:v>
                </c:pt>
                <c:pt idx="51">
                  <c:v>5.5495354119293472</c:v>
                </c:pt>
                <c:pt idx="52">
                  <c:v>5.4499014525917255</c:v>
                </c:pt>
                <c:pt idx="53">
                  <c:v>5.3451230704408284</c:v>
                </c:pt>
                <c:pt idx="54">
                  <c:v>5.2350703436210759</c:v>
                </c:pt>
                <c:pt idx="55">
                  <c:v>5.1196283421574895</c:v>
                </c:pt>
                <c:pt idx="56">
                  <c:v>4.9987055923768118</c:v>
                </c:pt>
                <c:pt idx="57">
                  <c:v>4.8722470632308754</c:v>
                </c:pt>
                <c:pt idx="58">
                  <c:v>4.7402542097802574</c:v>
                </c:pt>
                <c:pt idx="59">
                  <c:v>4.6028160089423062</c:v>
                </c:pt>
                <c:pt idx="60">
                  <c:v>4.4601569596722239</c:v>
                </c:pt>
                <c:pt idx="61">
                  <c:v>4.3127107057674472</c:v>
                </c:pt>
                <c:pt idx="62">
                  <c:v>4.1612306991769996</c:v>
                </c:pt>
                <c:pt idx="63">
                  <c:v>4.006949876739097</c:v>
                </c:pt>
                <c:pt idx="64">
                  <c:v>3.8517934106160778</c:v>
                </c:pt>
                <c:pt idx="65">
                  <c:v>3.6986189315906781</c:v>
                </c:pt>
                <c:pt idx="66">
                  <c:v>3.5513884789347925</c:v>
                </c:pt>
                <c:pt idx="67">
                  <c:v>3.4150654539745564</c:v>
                </c:pt>
                <c:pt idx="68">
                  <c:v>3.2949625928808031</c:v>
                </c:pt>
                <c:pt idx="69">
                  <c:v>3.1954566283181944</c:v>
                </c:pt>
                <c:pt idx="70">
                  <c:v>3.118545040415504</c:v>
                </c:pt>
                <c:pt idx="71">
                  <c:v>3.0631772845228133</c:v>
                </c:pt>
                <c:pt idx="72">
                  <c:v>3.0258773252135329</c:v>
                </c:pt>
                <c:pt idx="73">
                  <c:v>3.0021546783956259</c:v>
                </c:pt>
                <c:pt idx="74">
                  <c:v>2.9877726301644878</c:v>
                </c:pt>
                <c:pt idx="75">
                  <c:v>2.9793917137480794</c:v>
                </c:pt>
                <c:pt idx="76">
                  <c:v>2.974668634325246</c:v>
                </c:pt>
                <c:pt idx="77">
                  <c:v>2.972084278009369</c:v>
                </c:pt>
                <c:pt idx="78">
                  <c:v>2.9707080460822231</c:v>
                </c:pt>
                <c:pt idx="79">
                  <c:v>2.9699939252014933</c:v>
                </c:pt>
                <c:pt idx="80">
                  <c:v>2.969632674830053</c:v>
                </c:pt>
                <c:pt idx="81">
                  <c:v>2.9694545080712782</c:v>
                </c:pt>
                <c:pt idx="82">
                  <c:v>2.9693688554130238</c:v>
                </c:pt>
                <c:pt idx="83">
                  <c:v>2.969328731672348</c:v>
                </c:pt>
                <c:pt idx="84">
                  <c:v>2.9693104244006459</c:v>
                </c:pt>
                <c:pt idx="85">
                  <c:v>2.969302292292856</c:v>
                </c:pt>
                <c:pt idx="86">
                  <c:v>2.9692987772990009</c:v>
                </c:pt>
                <c:pt idx="87">
                  <c:v>2.9692972996673386</c:v>
                </c:pt>
                <c:pt idx="88">
                  <c:v>2.9692966958547928</c:v>
                </c:pt>
                <c:pt idx="89">
                  <c:v>2.9692964561351358</c:v>
                </c:pt>
                <c:pt idx="90">
                  <c:v>2.9692963637207348</c:v>
                </c:pt>
                <c:pt idx="91">
                  <c:v>2.9692963291445551</c:v>
                </c:pt>
                <c:pt idx="92">
                  <c:v>2.9692963165963775</c:v>
                </c:pt>
                <c:pt idx="93">
                  <c:v>2.9692963121815512</c:v>
                </c:pt>
                <c:pt idx="94">
                  <c:v>2.9692963106765484</c:v>
                </c:pt>
                <c:pt idx="95">
                  <c:v>2.9692963101797147</c:v>
                </c:pt>
                <c:pt idx="96">
                  <c:v>2.9692963100209728</c:v>
                </c:pt>
                <c:pt idx="97">
                  <c:v>2.9692963099719116</c:v>
                </c:pt>
                <c:pt idx="98">
                  <c:v>2.9692963099572527</c:v>
                </c:pt>
                <c:pt idx="99">
                  <c:v>2.969296309953021</c:v>
                </c:pt>
                <c:pt idx="100">
                  <c:v>2.969296309951841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62952"/>
        <c:axId val="92206504"/>
      </c:scatterChart>
      <c:valAx>
        <c:axId val="92062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206504"/>
        <c:crosses val="autoZero"/>
        <c:crossBetween val="midCat"/>
      </c:valAx>
      <c:valAx>
        <c:axId val="92206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2062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29633</xdr:colOff>
      <xdr:row>16</xdr:row>
      <xdr:rowOff>5821</xdr:rowOff>
    </xdr:from>
    <xdr:to>
      <xdr:col>13</xdr:col>
      <xdr:colOff>478233</xdr:colOff>
      <xdr:row>37</xdr:row>
      <xdr:rowOff>87721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11642</xdr:colOff>
      <xdr:row>15</xdr:row>
      <xdr:rowOff>183621</xdr:rowOff>
    </xdr:from>
    <xdr:to>
      <xdr:col>13</xdr:col>
      <xdr:colOff>555492</xdr:colOff>
      <xdr:row>37</xdr:row>
      <xdr:rowOff>75021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90" zoomScaleNormal="90" workbookViewId="0"/>
  </sheetViews>
  <sheetFormatPr defaultRowHeight="15" x14ac:dyDescent="0.25"/>
  <sheetData>
    <row r="1" spans="1:4" x14ac:dyDescent="0.25">
      <c r="A1" t="s">
        <v>0</v>
      </c>
      <c r="B1" t="s">
        <v>2</v>
      </c>
      <c r="C1" t="s">
        <v>1</v>
      </c>
      <c r="D1" t="s">
        <v>3</v>
      </c>
    </row>
    <row r="2" spans="1:4" x14ac:dyDescent="0.25">
      <c r="A2">
        <v>0</v>
      </c>
      <c r="B2">
        <v>6.6720978579357171</v>
      </c>
      <c r="C2">
        <v>12628</v>
      </c>
      <c r="D2" t="s">
        <v>4</v>
      </c>
    </row>
    <row r="3" spans="1:4" x14ac:dyDescent="0.25">
      <c r="A3">
        <v>15</v>
      </c>
      <c r="B3">
        <v>3.9934362304976116</v>
      </c>
      <c r="C3">
        <v>12628</v>
      </c>
      <c r="D3" t="s">
        <v>4</v>
      </c>
    </row>
    <row r="4" spans="1:4" x14ac:dyDescent="0.25">
      <c r="A4">
        <v>19</v>
      </c>
      <c r="B4">
        <v>3.4948500216800942</v>
      </c>
      <c r="C4">
        <v>12628</v>
      </c>
      <c r="D4" t="s">
        <v>4</v>
      </c>
    </row>
    <row r="5" spans="1:4" x14ac:dyDescent="0.25">
      <c r="A5">
        <v>23</v>
      </c>
      <c r="B5">
        <v>2.8677620246502005</v>
      </c>
      <c r="C5">
        <v>12628</v>
      </c>
      <c r="D5" t="s">
        <v>4</v>
      </c>
    </row>
    <row r="6" spans="1:4" x14ac:dyDescent="0.25">
      <c r="A6">
        <v>27</v>
      </c>
      <c r="B6">
        <v>3.9834007381805381</v>
      </c>
      <c r="C6">
        <v>12628</v>
      </c>
      <c r="D6" t="s">
        <v>4</v>
      </c>
    </row>
    <row r="7" spans="1:4" x14ac:dyDescent="0.25">
      <c r="A7">
        <v>0</v>
      </c>
      <c r="B7">
        <v>6.4313637641589869</v>
      </c>
      <c r="C7">
        <v>12628</v>
      </c>
      <c r="D7" t="s">
        <v>5</v>
      </c>
    </row>
    <row r="8" spans="1:4" x14ac:dyDescent="0.25">
      <c r="A8">
        <v>15</v>
      </c>
      <c r="B8">
        <v>3.667452952889954</v>
      </c>
      <c r="C8">
        <v>12628</v>
      </c>
      <c r="D8" t="s">
        <v>5</v>
      </c>
    </row>
    <row r="9" spans="1:4" x14ac:dyDescent="0.25">
      <c r="A9">
        <v>19</v>
      </c>
      <c r="B9">
        <v>3.0364292656266749</v>
      </c>
      <c r="C9">
        <v>12628</v>
      </c>
      <c r="D9" t="s">
        <v>5</v>
      </c>
    </row>
    <row r="10" spans="1:4" x14ac:dyDescent="0.25">
      <c r="A10">
        <v>23</v>
      </c>
      <c r="B10">
        <v>2.8372727025023003</v>
      </c>
      <c r="C10">
        <v>12628</v>
      </c>
      <c r="D10" t="s">
        <v>5</v>
      </c>
    </row>
    <row r="11" spans="1:4" x14ac:dyDescent="0.25">
      <c r="A11">
        <v>27</v>
      </c>
      <c r="B11">
        <v>2.7781512503836434</v>
      </c>
      <c r="C11">
        <v>12628</v>
      </c>
      <c r="D11" t="s">
        <v>5</v>
      </c>
    </row>
    <row r="12" spans="1:4" x14ac:dyDescent="0.25">
      <c r="A12">
        <v>0</v>
      </c>
      <c r="B12">
        <v>6.7781512503836439</v>
      </c>
      <c r="C12">
        <v>12628</v>
      </c>
      <c r="D12" t="s">
        <v>6</v>
      </c>
    </row>
    <row r="13" spans="1:4" x14ac:dyDescent="0.25">
      <c r="A13">
        <v>15</v>
      </c>
      <c r="B13">
        <v>4.685741738602264</v>
      </c>
      <c r="C13">
        <v>12628</v>
      </c>
      <c r="D13" t="s">
        <v>6</v>
      </c>
    </row>
    <row r="14" spans="1:4" x14ac:dyDescent="0.25">
      <c r="A14">
        <v>19</v>
      </c>
      <c r="B14">
        <v>3.3756636139608855</v>
      </c>
      <c r="C14">
        <v>12628</v>
      </c>
      <c r="D14" t="s">
        <v>6</v>
      </c>
    </row>
    <row r="15" spans="1:4" x14ac:dyDescent="0.25">
      <c r="A15">
        <v>23</v>
      </c>
      <c r="B15">
        <v>3.0836817472743014</v>
      </c>
      <c r="C15">
        <v>12628</v>
      </c>
      <c r="D15" t="s">
        <v>6</v>
      </c>
    </row>
    <row r="16" spans="1:4" x14ac:dyDescent="0.25">
      <c r="A16">
        <v>27</v>
      </c>
      <c r="B16">
        <v>2.2430380486862944</v>
      </c>
      <c r="C16">
        <v>12628</v>
      </c>
      <c r="D16" t="s">
        <v>6</v>
      </c>
    </row>
    <row r="17" spans="1:4" x14ac:dyDescent="0.25">
      <c r="A17" s="6">
        <v>0</v>
      </c>
      <c r="B17" s="7">
        <f>LOG10(9.3*10^6)</f>
        <v>6.9684829485539348</v>
      </c>
      <c r="C17" s="6">
        <v>12662</v>
      </c>
      <c r="D17" s="6" t="s">
        <v>4</v>
      </c>
    </row>
    <row r="18" spans="1:4" x14ac:dyDescent="0.25">
      <c r="A18" s="6">
        <v>10</v>
      </c>
      <c r="B18" s="7">
        <f>LOG10(2.5*10^6)</f>
        <v>6.3979400086720375</v>
      </c>
      <c r="C18" s="6">
        <v>12662</v>
      </c>
      <c r="D18" s="6" t="s">
        <v>4</v>
      </c>
    </row>
    <row r="19" spans="1:4" x14ac:dyDescent="0.25">
      <c r="A19" s="6">
        <v>16</v>
      </c>
      <c r="B19" s="7">
        <f>LOG10(6*10^3)</f>
        <v>3.7781512503836434</v>
      </c>
      <c r="C19" s="6">
        <v>12662</v>
      </c>
      <c r="D19" s="6" t="s">
        <v>4</v>
      </c>
    </row>
    <row r="20" spans="1:4" x14ac:dyDescent="0.25">
      <c r="A20" s="6">
        <v>20</v>
      </c>
      <c r="B20" s="7">
        <f>LOG10(1.75*10^2)</f>
        <v>2.2430380486862944</v>
      </c>
      <c r="C20" s="6">
        <v>12662</v>
      </c>
      <c r="D20" s="6" t="s">
        <v>4</v>
      </c>
    </row>
    <row r="21" spans="1:4" x14ac:dyDescent="0.25">
      <c r="A21" s="6">
        <v>24</v>
      </c>
      <c r="B21" s="7">
        <f>LOG10(2.65*10^2)</f>
        <v>2.4232458739368079</v>
      </c>
      <c r="C21" s="6">
        <v>12662</v>
      </c>
      <c r="D21" s="6" t="s">
        <v>4</v>
      </c>
    </row>
    <row r="22" spans="1:4" x14ac:dyDescent="0.25">
      <c r="A22" s="6">
        <v>0</v>
      </c>
      <c r="B22" s="7">
        <f>LOG10(4*10^6)</f>
        <v>6.6020599913279625</v>
      </c>
      <c r="C22" s="6">
        <v>12662</v>
      </c>
      <c r="D22" s="6" t="s">
        <v>5</v>
      </c>
    </row>
    <row r="23" spans="1:4" x14ac:dyDescent="0.25">
      <c r="A23" s="6">
        <v>10</v>
      </c>
      <c r="B23" s="7">
        <f>LOG10(2.97*10^6)</f>
        <v>6.4727564493172123</v>
      </c>
      <c r="C23" s="6">
        <v>12662</v>
      </c>
      <c r="D23" s="6" t="s">
        <v>5</v>
      </c>
    </row>
    <row r="24" spans="1:4" x14ac:dyDescent="0.25">
      <c r="A24" s="6">
        <v>16</v>
      </c>
      <c r="B24" s="7">
        <f>LOG10(3.35*10^3)</f>
        <v>3.5250448070368452</v>
      </c>
      <c r="C24" s="6">
        <v>12662</v>
      </c>
      <c r="D24" s="6" t="s">
        <v>5</v>
      </c>
    </row>
    <row r="25" spans="1:4" x14ac:dyDescent="0.25">
      <c r="A25" s="6">
        <v>20</v>
      </c>
      <c r="B25" s="7">
        <f>LOG10(1.625*10^3)</f>
        <v>3.2108533653148932</v>
      </c>
      <c r="C25" s="6">
        <v>12662</v>
      </c>
      <c r="D25" s="6" t="s">
        <v>5</v>
      </c>
    </row>
    <row r="26" spans="1:4" x14ac:dyDescent="0.25">
      <c r="A26" s="6">
        <v>24</v>
      </c>
      <c r="B26" s="7">
        <f>LOG10(1.625*10^3)</f>
        <v>3.2108533653148932</v>
      </c>
      <c r="C26" s="6">
        <v>12662</v>
      </c>
      <c r="D26" s="6" t="s">
        <v>5</v>
      </c>
    </row>
    <row r="27" spans="1:4" x14ac:dyDescent="0.25">
      <c r="A27" s="6">
        <v>0</v>
      </c>
      <c r="B27" s="7">
        <f>LOG10(1.4*10^7)</f>
        <v>7.1461280356782382</v>
      </c>
      <c r="C27" s="6">
        <v>12662</v>
      </c>
      <c r="D27" s="6" t="s">
        <v>6</v>
      </c>
    </row>
    <row r="28" spans="1:4" x14ac:dyDescent="0.25">
      <c r="A28" s="6">
        <v>10</v>
      </c>
      <c r="B28" s="7">
        <f>LOG10(8*10^5)</f>
        <v>5.9030899869919438</v>
      </c>
      <c r="C28" s="6">
        <v>12662</v>
      </c>
      <c r="D28" s="6" t="s">
        <v>6</v>
      </c>
    </row>
    <row r="29" spans="1:4" x14ac:dyDescent="0.25">
      <c r="A29" s="6">
        <v>16</v>
      </c>
      <c r="B29" s="7">
        <f>LOG10(11.85*10^2)</f>
        <v>3.0737183503461227</v>
      </c>
      <c r="C29" s="6">
        <v>12662</v>
      </c>
      <c r="D29" s="6" t="s">
        <v>6</v>
      </c>
    </row>
    <row r="30" spans="1:4" x14ac:dyDescent="0.25">
      <c r="A30" s="6">
        <v>20</v>
      </c>
      <c r="B30" s="7">
        <f>LOG10(2.25*10^3)</f>
        <v>3.3521825181113627</v>
      </c>
      <c r="C30" s="6">
        <v>12662</v>
      </c>
      <c r="D30" s="6" t="s">
        <v>6</v>
      </c>
    </row>
    <row r="31" spans="1:4" x14ac:dyDescent="0.25">
      <c r="A31" s="6">
        <v>24</v>
      </c>
      <c r="B31" s="7">
        <f>LOG10(2.375*10^3)</f>
        <v>3.3756636139608855</v>
      </c>
      <c r="C31" s="6">
        <v>12662</v>
      </c>
      <c r="D31" s="6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zoomScale="90" zoomScaleNormal="90" workbookViewId="0">
      <selection activeCell="G3" sqref="G3"/>
    </sheetView>
  </sheetViews>
  <sheetFormatPr defaultRowHeight="15" x14ac:dyDescent="0.25"/>
  <cols>
    <col min="1" max="1" width="9.140625" style="6"/>
    <col min="2" max="3" width="9.85546875" style="6" customWidth="1"/>
    <col min="4" max="5" width="9.140625" style="6"/>
    <col min="6" max="6" width="13.7109375" style="6" bestFit="1" customWidth="1"/>
    <col min="7" max="16384" width="9.140625" style="6"/>
  </cols>
  <sheetData>
    <row r="1" spans="1:31" ht="24" customHeight="1" x14ac:dyDescent="0.25">
      <c r="A1" s="1" t="s">
        <v>0</v>
      </c>
      <c r="B1" s="2" t="s">
        <v>7</v>
      </c>
      <c r="C1" s="2" t="s">
        <v>8</v>
      </c>
      <c r="D1" s="1" t="s">
        <v>9</v>
      </c>
      <c r="E1" s="3"/>
      <c r="F1" s="1" t="s">
        <v>11</v>
      </c>
      <c r="G1" s="1" t="s">
        <v>12</v>
      </c>
      <c r="H1" s="1" t="s">
        <v>14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>
        <v>0</v>
      </c>
      <c r="B2" s="3">
        <v>6.6720978579357171</v>
      </c>
      <c r="C2" s="3">
        <f t="shared" ref="C2:C16" si="0">LOG((10^$G$5-10^$G$2)*10^(-1*((A2/$G$3)^$G$4))+10^$G$2)</f>
        <v>6.6267883616517693</v>
      </c>
      <c r="D2" s="3">
        <f t="shared" ref="D2:D16" si="1" xml:space="preserve"> (B2 - C2)^2</f>
        <v>2.0529504535050759E-3</v>
      </c>
      <c r="E2" s="3"/>
      <c r="F2" s="3" t="s">
        <v>24</v>
      </c>
      <c r="G2" s="7">
        <v>2.9547706850166096</v>
      </c>
      <c r="H2" s="7">
        <v>0.21639780299729042</v>
      </c>
      <c r="I2" s="3"/>
      <c r="J2" s="3"/>
      <c r="K2" s="3"/>
      <c r="L2" s="4" t="s">
        <v>15</v>
      </c>
      <c r="M2" s="7">
        <v>0.21443710948439465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>
        <v>15</v>
      </c>
      <c r="B3" s="3">
        <v>3.9934362304976116</v>
      </c>
      <c r="C3" s="3">
        <f t="shared" si="0"/>
        <v>4.1211642633288559</v>
      </c>
      <c r="D3" s="3">
        <f t="shared" si="1"/>
        <v>1.6314450370939405E-2</v>
      </c>
      <c r="E3" s="3"/>
      <c r="F3" s="3" t="s">
        <v>22</v>
      </c>
      <c r="G3" s="7">
        <v>8.0539692954876063</v>
      </c>
      <c r="H3" s="7">
        <v>3.2377624883638001</v>
      </c>
      <c r="I3" s="3"/>
      <c r="J3" s="3"/>
      <c r="K3" s="3"/>
      <c r="L3" s="4" t="s">
        <v>18</v>
      </c>
      <c r="M3" s="7">
        <f>SQRT(M2)</f>
        <v>0.46307354651760735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3">
        <v>19</v>
      </c>
      <c r="B4" s="3">
        <v>3.4948500216800942</v>
      </c>
      <c r="C4" s="3">
        <f t="shared" si="0"/>
        <v>3.2864779096145935</v>
      </c>
      <c r="D4" s="3">
        <f t="shared" si="1"/>
        <v>4.3418937086637563E-2</v>
      </c>
      <c r="E4" s="3"/>
      <c r="F4" s="3" t="s">
        <v>23</v>
      </c>
      <c r="G4" s="7">
        <v>1.4965227834274053</v>
      </c>
      <c r="H4" s="7">
        <v>0.81322596115384249</v>
      </c>
      <c r="I4" s="3"/>
      <c r="J4" s="3"/>
      <c r="K4" s="3"/>
      <c r="L4" s="4" t="s">
        <v>16</v>
      </c>
      <c r="M4" s="7">
        <v>0.92385383953750611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>
        <v>23</v>
      </c>
      <c r="B5" s="3">
        <v>2.8677620246502005</v>
      </c>
      <c r="C5" s="3">
        <f t="shared" si="0"/>
        <v>2.9853905236615472</v>
      </c>
      <c r="D5" s="3">
        <f t="shared" si="1"/>
        <v>1.3836463779662404E-2</v>
      </c>
      <c r="E5" s="3"/>
      <c r="F5" s="3" t="s">
        <v>13</v>
      </c>
      <c r="G5" s="7">
        <v>6.6267883616517684</v>
      </c>
      <c r="H5" s="7">
        <v>0.26735138574247841</v>
      </c>
      <c r="I5" s="3"/>
      <c r="J5" s="3"/>
      <c r="K5" s="3"/>
      <c r="L5" s="4" t="s">
        <v>17</v>
      </c>
      <c r="M5" s="7">
        <v>0.9030867048659168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3">
        <v>27</v>
      </c>
      <c r="B6" s="3">
        <v>3.9834007381805381</v>
      </c>
      <c r="C6" s="3">
        <f t="shared" si="0"/>
        <v>2.9563433397739187</v>
      </c>
      <c r="D6" s="3">
        <f t="shared" si="1"/>
        <v>1.0548468996217732</v>
      </c>
      <c r="E6" s="3"/>
      <c r="F6" s="3"/>
      <c r="G6" s="3"/>
      <c r="H6" s="3"/>
      <c r="I6" s="3"/>
      <c r="J6" s="3"/>
      <c r="K6" s="3"/>
      <c r="L6" s="5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3">
        <v>0</v>
      </c>
      <c r="B7" s="3">
        <v>6.4313637641589869</v>
      </c>
      <c r="C7" s="3">
        <f t="shared" si="0"/>
        <v>6.6267883616517693</v>
      </c>
      <c r="D7" s="3">
        <f t="shared" si="1"/>
        <v>3.8190773305216016E-2</v>
      </c>
      <c r="E7" s="3"/>
      <c r="F7" s="1" t="s">
        <v>19</v>
      </c>
      <c r="G7" s="3"/>
      <c r="H7" s="3"/>
      <c r="I7" s="3"/>
      <c r="J7" s="3"/>
      <c r="K7" s="3"/>
      <c r="L7" s="5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5">
      <c r="A8" s="3">
        <v>15</v>
      </c>
      <c r="B8" s="3">
        <v>3.667452952889954</v>
      </c>
      <c r="C8" s="3">
        <f t="shared" si="0"/>
        <v>4.1211642633288559</v>
      </c>
      <c r="D8" s="3">
        <f t="shared" si="1"/>
        <v>0.2058539532201856</v>
      </c>
      <c r="E8" s="3"/>
      <c r="F8" s="3" t="s">
        <v>25</v>
      </c>
      <c r="G8" s="3"/>
      <c r="H8" s="3"/>
      <c r="I8" s="3"/>
      <c r="J8" s="3"/>
      <c r="K8" s="3"/>
      <c r="L8" s="5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5">
      <c r="A9" s="3">
        <v>19</v>
      </c>
      <c r="B9" s="3">
        <v>3.0364292656266749</v>
      </c>
      <c r="C9" s="3">
        <f t="shared" si="0"/>
        <v>3.2864779096145935</v>
      </c>
      <c r="D9" s="3">
        <f t="shared" si="1"/>
        <v>6.2524324360196865E-2</v>
      </c>
      <c r="E9" s="3"/>
      <c r="F9" s="1" t="s">
        <v>20</v>
      </c>
      <c r="G9" s="3"/>
      <c r="H9" s="3"/>
      <c r="I9" s="3"/>
      <c r="J9" s="3"/>
      <c r="K9" s="3"/>
      <c r="L9" s="5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3">
        <v>23</v>
      </c>
      <c r="B10" s="3">
        <v>2.8372727025023003</v>
      </c>
      <c r="C10" s="3">
        <f t="shared" si="0"/>
        <v>2.9853905236615472</v>
      </c>
      <c r="D10" s="3">
        <f t="shared" si="1"/>
        <v>2.1938888944962643E-2</v>
      </c>
      <c r="E10" s="3"/>
      <c r="F10" s="3" t="s">
        <v>26</v>
      </c>
      <c r="G10" s="3"/>
      <c r="H10" s="3"/>
      <c r="I10" s="3"/>
      <c r="J10" s="3"/>
      <c r="K10" s="3"/>
      <c r="L10" s="5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>
        <v>27</v>
      </c>
      <c r="B11" s="3">
        <v>2.7781512503836434</v>
      </c>
      <c r="C11" s="3">
        <f t="shared" si="0"/>
        <v>2.9563433397739187</v>
      </c>
      <c r="D11" s="3">
        <f t="shared" si="1"/>
        <v>3.1752420721271865E-2</v>
      </c>
      <c r="E11" s="3"/>
      <c r="F11" s="1" t="s">
        <v>21</v>
      </c>
      <c r="G11" s="3"/>
      <c r="H11" s="3"/>
      <c r="I11" s="3"/>
      <c r="J11" s="3"/>
      <c r="K11" s="3"/>
      <c r="L11" s="5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>
        <v>0</v>
      </c>
      <c r="B12" s="3">
        <v>6.7781512503836439</v>
      </c>
      <c r="C12" s="3">
        <f t="shared" si="0"/>
        <v>6.6267883616517693</v>
      </c>
      <c r="D12" s="3">
        <f t="shared" si="1"/>
        <v>2.2910724085257832E-2</v>
      </c>
      <c r="E12" s="3"/>
      <c r="F12" s="8" t="s">
        <v>27</v>
      </c>
      <c r="G12" s="9"/>
      <c r="H12" s="9"/>
      <c r="I12" s="9"/>
      <c r="J12" s="9"/>
      <c r="K12" s="9"/>
      <c r="L12" s="9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>
        <v>15</v>
      </c>
      <c r="B13" s="3">
        <v>4.685741738602264</v>
      </c>
      <c r="C13" s="3">
        <f t="shared" si="0"/>
        <v>4.1211642633288559</v>
      </c>
      <c r="D13" s="3">
        <f t="shared" si="1"/>
        <v>0.31874772558609571</v>
      </c>
      <c r="E13" s="3"/>
      <c r="F13" s="9"/>
      <c r="G13" s="9"/>
      <c r="H13" s="9"/>
      <c r="I13" s="9"/>
      <c r="J13" s="9"/>
      <c r="K13" s="9"/>
      <c r="L13" s="9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>
        <v>19</v>
      </c>
      <c r="B14" s="3">
        <v>3.3756636139608855</v>
      </c>
      <c r="C14" s="3">
        <f t="shared" si="0"/>
        <v>3.2864779096145935</v>
      </c>
      <c r="D14" s="3">
        <f t="shared" si="1"/>
        <v>7.9540898597442126E-3</v>
      </c>
      <c r="E14" s="3"/>
      <c r="F14" s="9"/>
      <c r="G14" s="9"/>
      <c r="H14" s="9"/>
      <c r="I14" s="9"/>
      <c r="J14" s="9"/>
      <c r="K14" s="9"/>
      <c r="L14" s="9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>
        <v>23</v>
      </c>
      <c r="B15" s="3">
        <v>3.0836817472743014</v>
      </c>
      <c r="C15" s="3">
        <f t="shared" si="0"/>
        <v>2.9853905236615472</v>
      </c>
      <c r="D15" s="3">
        <f t="shared" si="1"/>
        <v>9.6611646392924522E-3</v>
      </c>
      <c r="E15" s="3"/>
      <c r="F15" s="3"/>
      <c r="G15" s="3"/>
      <c r="H15" s="3"/>
      <c r="I15" s="3"/>
      <c r="J15" s="3"/>
      <c r="K15" s="3"/>
      <c r="L15" s="5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>
        <v>27</v>
      </c>
      <c r="B16" s="3">
        <v>2.2430380486862944</v>
      </c>
      <c r="C16" s="3">
        <f t="shared" si="0"/>
        <v>2.9563433397739187</v>
      </c>
      <c r="D16" s="3">
        <f t="shared" si="1"/>
        <v>0.50880443829360045</v>
      </c>
      <c r="E16" s="3"/>
      <c r="F16" s="3"/>
      <c r="G16" s="3"/>
      <c r="H16" s="3"/>
      <c r="I16" s="3"/>
      <c r="J16" s="3"/>
      <c r="K16" s="3"/>
      <c r="L16" s="5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" t="s">
        <v>10</v>
      </c>
      <c r="B17" s="3"/>
      <c r="C17" s="3"/>
      <c r="D17" s="3">
        <f>SUM(D2:D16)</f>
        <v>2.3588082043283412</v>
      </c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>
        <v>0</v>
      </c>
      <c r="B20" s="3"/>
      <c r="C20" s="3">
        <f>LOG((10^$G$5-10^$G$2)*10^(-1*((A20/$G$3)^$G$4))+10^$G$2)</f>
        <v>6.6267883616517693</v>
      </c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3">
        <v>0.27</v>
      </c>
      <c r="B21" s="3"/>
      <c r="C21" s="3">
        <f t="shared" ref="C21:C84" si="2">LOG((10^$G$5-10^$G$2)*10^(-1*((A21/$G$3)^$G$4))+10^$G$2)</f>
        <v>6.6205787382503258</v>
      </c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3">
        <v>0.54</v>
      </c>
      <c r="B22" s="3"/>
      <c r="C22" s="3">
        <f t="shared" si="2"/>
        <v>6.6092672247473603</v>
      </c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>
        <v>0.81</v>
      </c>
      <c r="B23" s="3"/>
      <c r="C23" s="3">
        <f t="shared" si="2"/>
        <v>6.5946454475700955</v>
      </c>
      <c r="D23" s="3"/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>
        <v>1.08</v>
      </c>
      <c r="B24" s="3"/>
      <c r="C24" s="3">
        <f t="shared" si="2"/>
        <v>6.5773508101594063</v>
      </c>
      <c r="D24" s="3"/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3">
        <v>1.35</v>
      </c>
      <c r="B25" s="3"/>
      <c r="C25" s="3">
        <f t="shared" si="2"/>
        <v>6.55775123464948</v>
      </c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3">
        <v>1.62</v>
      </c>
      <c r="B26" s="3"/>
      <c r="C26" s="3">
        <f t="shared" si="2"/>
        <v>6.5360947617974121</v>
      </c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3">
        <v>1.8900000000000001</v>
      </c>
      <c r="B27" s="3"/>
      <c r="C27" s="3">
        <f t="shared" si="2"/>
        <v>6.5125633790094009</v>
      </c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3">
        <v>2.16</v>
      </c>
      <c r="B28" s="3"/>
      <c r="C28" s="3">
        <f t="shared" si="2"/>
        <v>6.4872980336116317</v>
      </c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3">
        <v>2.4300000000000002</v>
      </c>
      <c r="B29" s="3"/>
      <c r="C29" s="3">
        <f t="shared" si="2"/>
        <v>6.4604120932054441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3">
        <v>2.7</v>
      </c>
      <c r="B30" s="3"/>
      <c r="C30" s="3">
        <f t="shared" si="2"/>
        <v>6.4319993305735395</v>
      </c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3">
        <v>2.97</v>
      </c>
      <c r="B31" s="3"/>
      <c r="C31" s="3">
        <f t="shared" si="2"/>
        <v>6.4021390045423896</v>
      </c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3">
        <v>3.24</v>
      </c>
      <c r="B32" s="3"/>
      <c r="C32" s="3">
        <f t="shared" si="2"/>
        <v>6.3708992694638047</v>
      </c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>
        <v>3.5100000000000002</v>
      </c>
      <c r="B33" s="3"/>
      <c r="C33" s="3">
        <f t="shared" si="2"/>
        <v>6.3383395608436945</v>
      </c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>
        <v>3.7800000000000002</v>
      </c>
      <c r="B34" s="3"/>
      <c r="C34" s="3">
        <f t="shared" si="2"/>
        <v>6.3045123220829291</v>
      </c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3">
        <v>4.0500000000000007</v>
      </c>
      <c r="B35" s="3"/>
      <c r="C35" s="3">
        <f t="shared" si="2"/>
        <v>6.2694642899017774</v>
      </c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3">
        <v>4.32</v>
      </c>
      <c r="B36" s="3"/>
      <c r="C36" s="3">
        <f t="shared" si="2"/>
        <v>6.233237474240406</v>
      </c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3">
        <v>4.59</v>
      </c>
      <c r="B37" s="3"/>
      <c r="C37" s="3">
        <f t="shared" si="2"/>
        <v>6.1958699206988728</v>
      </c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3">
        <v>4.8599999999999994</v>
      </c>
      <c r="B38" s="3"/>
      <c r="C38" s="3">
        <f t="shared" si="2"/>
        <v>6.1573963145206081</v>
      </c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3">
        <v>5.129999999999999</v>
      </c>
      <c r="B39" s="3"/>
      <c r="C39" s="3">
        <f t="shared" si="2"/>
        <v>6.1178484667849746</v>
      </c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>
        <v>5.3999999999999986</v>
      </c>
      <c r="B40" s="3"/>
      <c r="C40" s="3">
        <f t="shared" si="2"/>
        <v>6.0772557115407162</v>
      </c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3">
        <v>5.6699999999999982</v>
      </c>
      <c r="B41" s="3"/>
      <c r="C41" s="3">
        <f t="shared" si="2"/>
        <v>6.0356452346378244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>
        <v>5.9399999999999977</v>
      </c>
      <c r="B42" s="3"/>
      <c r="C42" s="3">
        <f t="shared" si="2"/>
        <v>5.9930423495635523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3">
        <v>6.2099999999999973</v>
      </c>
      <c r="B43" s="3"/>
      <c r="C43" s="3">
        <f t="shared" si="2"/>
        <v>5.949470731787259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>
        <v>6.4799999999999969</v>
      </c>
      <c r="B44" s="3"/>
      <c r="C44" s="3">
        <f t="shared" si="2"/>
        <v>5.9049526204246625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>
        <v>6.7499999999999964</v>
      </c>
      <c r="B45" s="3"/>
      <c r="C45" s="3">
        <f t="shared" si="2"/>
        <v>5.8595089940970935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>
        <v>7.019999999999996</v>
      </c>
      <c r="B46" s="3"/>
      <c r="C46" s="3">
        <f t="shared" si="2"/>
        <v>5.8131597264583625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>
        <v>7.2899999999999956</v>
      </c>
      <c r="B47" s="3"/>
      <c r="C47" s="3">
        <f t="shared" si="2"/>
        <v>5.7659237258397322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>
        <v>7.5599999999999952</v>
      </c>
      <c r="B48" s="3"/>
      <c r="C48" s="3">
        <f t="shared" si="2"/>
        <v>5.7178190627201184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>
        <v>7.8299999999999947</v>
      </c>
      <c r="B49" s="3"/>
      <c r="C49" s="3">
        <f t="shared" si="2"/>
        <v>5.6688630881943265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>
        <v>8.0999999999999943</v>
      </c>
      <c r="B50" s="3"/>
      <c r="C50" s="3">
        <f t="shared" si="2"/>
        <v>5.6190725462388764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>
        <v>8.3699999999999939</v>
      </c>
      <c r="B51" s="3"/>
      <c r="C51" s="3">
        <f t="shared" si="2"/>
        <v>5.5684636823299041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>
        <v>8.6399999999999935</v>
      </c>
      <c r="B52" s="3"/>
      <c r="C52" s="3">
        <f t="shared" si="2"/>
        <v>5.5170523508282585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>
        <v>8.909999999999993</v>
      </c>
      <c r="B53" s="3"/>
      <c r="C53" s="3">
        <f t="shared" si="2"/>
        <v>5.4648541234986059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>
        <v>9.1799999999999926</v>
      </c>
      <c r="B54" s="3"/>
      <c r="C54" s="3">
        <f t="shared" si="2"/>
        <v>5.4118844015627827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>
        <v>9.4499999999999922</v>
      </c>
      <c r="B55" s="3"/>
      <c r="C55" s="3">
        <f t="shared" si="2"/>
        <v>5.3581585337979458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>
        <v>9.7199999999999918</v>
      </c>
      <c r="B56" s="3"/>
      <c r="C56" s="3">
        <f t="shared" si="2"/>
        <v>5.3036919433755596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>
        <v>9.9899999999999913</v>
      </c>
      <c r="B57" s="3"/>
      <c r="C57" s="3">
        <f t="shared" si="2"/>
        <v>5.2485002663985734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>
        <v>10.259999999999991</v>
      </c>
      <c r="B58" s="3"/>
      <c r="C58" s="3">
        <f t="shared" si="2"/>
        <v>5.1925995054340648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>
        <v>10.52999999999999</v>
      </c>
      <c r="B59" s="3"/>
      <c r="C59" s="3">
        <f t="shared" si="2"/>
        <v>5.1360062017606571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>
        <v>10.79999999999999</v>
      </c>
      <c r="B60" s="3"/>
      <c r="C60" s="3">
        <f t="shared" si="2"/>
        <v>5.0787376305584395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>
        <v>11.06999999999999</v>
      </c>
      <c r="B61" s="3"/>
      <c r="C61" s="3">
        <f t="shared" si="2"/>
        <v>5.0208120238671006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>
        <v>11.339999999999989</v>
      </c>
      <c r="B62" s="3"/>
      <c r="C62" s="3">
        <f t="shared" si="2"/>
        <v>4.9622488268269356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>
        <v>11.609999999999989</v>
      </c>
      <c r="B63" s="3"/>
      <c r="C63" s="3">
        <f t="shared" si="2"/>
        <v>4.9030689934939859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>
        <v>11.879999999999988</v>
      </c>
      <c r="B64" s="3"/>
      <c r="C64" s="3">
        <f t="shared" si="2"/>
        <v>4.8432953293746017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>
        <v>12.149999999999988</v>
      </c>
      <c r="B65" s="3"/>
      <c r="C65" s="3">
        <f t="shared" si="2"/>
        <v>4.782952888734199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>
        <v>12.419999999999987</v>
      </c>
      <c r="B66" s="3"/>
      <c r="C66" s="3">
        <f t="shared" si="2"/>
        <v>4.7220694356604103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>
        <v>12.689999999999987</v>
      </c>
      <c r="B67" s="3"/>
      <c r="C67" s="3">
        <f t="shared" si="2"/>
        <v>4.6606759787372196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>
        <v>12.959999999999987</v>
      </c>
      <c r="B68" s="3"/>
      <c r="C68" s="3">
        <f t="shared" si="2"/>
        <v>4.5988073899121211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>
        <v>13.229999999999986</v>
      </c>
      <c r="B69" s="3"/>
      <c r="C69" s="3">
        <f t="shared" si="2"/>
        <v>4.5365031185601721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>
        <v>13.499999999999986</v>
      </c>
      <c r="B70" s="3"/>
      <c r="C70" s="3">
        <f t="shared" si="2"/>
        <v>4.4738080116449606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>
        <v>13.769999999999985</v>
      </c>
      <c r="B71" s="3"/>
      <c r="C71" s="3">
        <f t="shared" si="2"/>
        <v>4.4107732499339578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>
        <v>14.039999999999985</v>
      </c>
      <c r="B72" s="3"/>
      <c r="C72" s="3">
        <f t="shared" si="2"/>
        <v>4.3474574080157504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>
        <v>14.309999999999985</v>
      </c>
      <c r="B73" s="3"/>
      <c r="C73" s="3">
        <f t="shared" si="2"/>
        <v>4.2839276418204664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>
        <v>14.579999999999984</v>
      </c>
      <c r="B74" s="3"/>
      <c r="C74" s="3">
        <f t="shared" si="2"/>
        <v>4.2202610007354266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>
        <v>14.849999999999984</v>
      </c>
      <c r="B75" s="3"/>
      <c r="C75" s="3">
        <f t="shared" si="2"/>
        <v>4.1565458513496303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>
        <v>15.119999999999983</v>
      </c>
      <c r="B76" s="3"/>
      <c r="C76" s="3">
        <f t="shared" si="2"/>
        <v>4.0928833853417927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>
        <v>15.389999999999983</v>
      </c>
      <c r="B77" s="3"/>
      <c r="C77" s="3">
        <f t="shared" si="2"/>
        <v>4.0293891640069628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>
        <v>15.659999999999982</v>
      </c>
      <c r="B78" s="3"/>
      <c r="C78" s="3">
        <f t="shared" si="2"/>
        <v>3.9661946255212643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>
        <v>15.929999999999982</v>
      </c>
      <c r="B79" s="3"/>
      <c r="C79" s="3">
        <f t="shared" si="2"/>
        <v>3.903448447899716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>
        <v>16.199999999999982</v>
      </c>
      <c r="B80" s="3"/>
      <c r="C80" s="3">
        <f t="shared" si="2"/>
        <v>3.8413176213542042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>
        <v>16.469999999999981</v>
      </c>
      <c r="B81" s="3"/>
      <c r="C81" s="3">
        <f t="shared" si="2"/>
        <v>3.7799880407800894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>
        <v>16.739999999999981</v>
      </c>
      <c r="B82" s="3"/>
      <c r="C82" s="3">
        <f t="shared" si="2"/>
        <v>3.7196643873299715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>
        <v>17.00999999999998</v>
      </c>
      <c r="B83" s="3"/>
      <c r="C83" s="3">
        <f t="shared" si="2"/>
        <v>3.6605690357589773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>
        <v>17.27999999999998</v>
      </c>
      <c r="B84" s="3"/>
      <c r="C84" s="3">
        <f t="shared" si="2"/>
        <v>3.6029397134273897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>
        <v>17.549999999999979</v>
      </c>
      <c r="B85" s="3"/>
      <c r="C85" s="3">
        <f t="shared" ref="C85:C120" si="3">LOG((10^$G$5-10^$G$2)*10^(-1*((A85/$G$3)^$G$4))+10^$G$2)</f>
        <v>3.5470256625176542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>
        <v>17.819999999999979</v>
      </c>
      <c r="B86" s="3"/>
      <c r="C86" s="3">
        <f t="shared" si="3"/>
        <v>3.4930821347764041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>
        <v>18.089999999999979</v>
      </c>
      <c r="B87" s="3"/>
      <c r="C87" s="3">
        <f t="shared" si="3"/>
        <v>3.4413631895475731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>
        <v>18.359999999999978</v>
      </c>
      <c r="B88" s="3"/>
      <c r="C88" s="3">
        <f t="shared" si="3"/>
        <v>3.3921129720493752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>
        <v>18.629999999999978</v>
      </c>
      <c r="B89" s="3"/>
      <c r="C89" s="3">
        <f t="shared" si="3"/>
        <v>3.345555903195101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>
        <v>18.899999999999977</v>
      </c>
      <c r="B90" s="3"/>
      <c r="C90" s="3">
        <f t="shared" si="3"/>
        <v>3.3018864763303242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>
        <v>19.169999999999977</v>
      </c>
      <c r="B91" s="3"/>
      <c r="C91" s="3">
        <f t="shared" si="3"/>
        <v>3.2612595722608861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>
        <v>19.439999999999976</v>
      </c>
      <c r="B92" s="3"/>
      <c r="C92" s="3">
        <f t="shared" si="3"/>
        <v>3.2237823068141105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>
        <v>19.709999999999976</v>
      </c>
      <c r="B93" s="3"/>
      <c r="C93" s="3">
        <f t="shared" si="3"/>
        <v>3.1895083631409848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>
        <v>19.979999999999976</v>
      </c>
      <c r="B94" s="3"/>
      <c r="C94" s="3">
        <f t="shared" si="3"/>
        <v>3.1584355179039507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>
        <v>20.249999999999975</v>
      </c>
      <c r="B95" s="3"/>
      <c r="C95" s="3">
        <f t="shared" si="3"/>
        <v>3.1305066795561118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A96" s="3">
        <v>20.519999999999975</v>
      </c>
      <c r="B96" s="3"/>
      <c r="C96" s="3">
        <f t="shared" si="3"/>
        <v>3.1056142965303977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x14ac:dyDescent="0.25">
      <c r="A97" s="3">
        <v>20.789999999999974</v>
      </c>
      <c r="B97" s="3"/>
      <c r="C97" s="3">
        <f t="shared" si="3"/>
        <v>3.0836075642231924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x14ac:dyDescent="0.25">
      <c r="A98" s="3">
        <v>21.059999999999974</v>
      </c>
      <c r="B98" s="3"/>
      <c r="C98" s="3">
        <f t="shared" si="3"/>
        <v>3.0643015528049484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x14ac:dyDescent="0.25">
      <c r="A99" s="3">
        <v>21.329999999999973</v>
      </c>
      <c r="B99" s="3"/>
      <c r="C99" s="3">
        <f t="shared" si="3"/>
        <v>3.0474872453196578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x14ac:dyDescent="0.25">
      <c r="A100" s="3">
        <v>21.599999999999973</v>
      </c>
      <c r="B100" s="3"/>
      <c r="C100" s="3">
        <f t="shared" si="3"/>
        <v>3.0329415193355445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25">
      <c r="A101" s="3">
        <v>21.869999999999973</v>
      </c>
      <c r="B101" s="3"/>
      <c r="C101" s="3">
        <f t="shared" si="3"/>
        <v>3.0204362851432633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x14ac:dyDescent="0.25">
      <c r="A102" s="3">
        <v>22.139999999999972</v>
      </c>
      <c r="B102" s="3"/>
      <c r="C102" s="3">
        <f t="shared" si="3"/>
        <v>3.0097462464951041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25">
      <c r="A103" s="3">
        <v>22.409999999999972</v>
      </c>
      <c r="B103" s="3"/>
      <c r="C103" s="3">
        <f t="shared" si="3"/>
        <v>3.0006550135688346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x14ac:dyDescent="0.25">
      <c r="A104" s="3">
        <v>22.679999999999971</v>
      </c>
      <c r="B104" s="3"/>
      <c r="C104" s="3">
        <f t="shared" si="3"/>
        <v>2.992959525539781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x14ac:dyDescent="0.25">
      <c r="A105" s="3">
        <v>22.949999999999971</v>
      </c>
      <c r="B105" s="3"/>
      <c r="C105" s="3">
        <f t="shared" si="3"/>
        <v>2.9864729070816849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x14ac:dyDescent="0.25">
      <c r="A106" s="3">
        <v>23.21999999999997</v>
      </c>
      <c r="B106" s="3"/>
      <c r="C106" s="3">
        <f t="shared" si="3"/>
        <v>2.9810259843042264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x14ac:dyDescent="0.25">
      <c r="A107" s="3">
        <v>23.48999999999997</v>
      </c>
      <c r="B107" s="3"/>
      <c r="C107" s="3">
        <f t="shared" si="3"/>
        <v>2.9764677294694195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x14ac:dyDescent="0.25">
      <c r="A108" s="3">
        <v>23.75999999999997</v>
      </c>
      <c r="B108" s="3"/>
      <c r="C108" s="3">
        <f t="shared" si="3"/>
        <v>2.9726649050590961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x14ac:dyDescent="0.25">
      <c r="A109" s="3">
        <v>24.029999999999969</v>
      </c>
      <c r="B109" s="3"/>
      <c r="C109" s="3">
        <f t="shared" si="3"/>
        <v>2.9695011520261656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x14ac:dyDescent="0.25">
      <c r="A110" s="3">
        <v>24.299999999999969</v>
      </c>
      <c r="B110" s="3"/>
      <c r="C110" s="3">
        <f t="shared" si="3"/>
        <v>2.9668757276571665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25">
      <c r="A111" s="3">
        <v>24.569999999999968</v>
      </c>
      <c r="B111" s="3"/>
      <c r="C111" s="3">
        <f t="shared" si="3"/>
        <v>2.9647020551158114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x14ac:dyDescent="0.25">
      <c r="A112" s="3">
        <v>24.839999999999968</v>
      </c>
      <c r="B112" s="3"/>
      <c r="C112" s="3">
        <f t="shared" si="3"/>
        <v>2.9629062055785189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25">
      <c r="A113" s="3">
        <v>25.109999999999967</v>
      </c>
      <c r="B113" s="3"/>
      <c r="C113" s="3">
        <f t="shared" si="3"/>
        <v>2.961425398173525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25">
      <c r="A114" s="3">
        <v>25.379999999999967</v>
      </c>
      <c r="B114" s="3"/>
      <c r="C114" s="3">
        <f t="shared" si="3"/>
        <v>2.9602065739125392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x14ac:dyDescent="0.25">
      <c r="A115" s="3">
        <v>25.649999999999967</v>
      </c>
      <c r="B115" s="3"/>
      <c r="C115" s="3">
        <f t="shared" si="3"/>
        <v>2.9592050774044272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25">
      <c r="A116" s="3">
        <v>25.919999999999966</v>
      </c>
      <c r="B116" s="3"/>
      <c r="C116" s="3">
        <f t="shared" si="3"/>
        <v>2.9583834636317068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x14ac:dyDescent="0.25">
      <c r="A117" s="3">
        <v>26.189999999999966</v>
      </c>
      <c r="B117" s="3"/>
      <c r="C117" s="3">
        <f t="shared" si="3"/>
        <v>2.9577104354442243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25">
      <c r="A118" s="3">
        <v>26.459999999999965</v>
      </c>
      <c r="B118" s="3"/>
      <c r="C118" s="3">
        <f t="shared" si="3"/>
        <v>2.9571599096394392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x14ac:dyDescent="0.25">
      <c r="A119" s="3">
        <v>26.729999999999965</v>
      </c>
      <c r="B119" s="3"/>
      <c r="C119" s="3">
        <f t="shared" si="3"/>
        <v>2.9567102046119267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25">
      <c r="A120" s="3">
        <v>26.999999999999964</v>
      </c>
      <c r="B120" s="3"/>
      <c r="C120" s="3">
        <f t="shared" si="3"/>
        <v>2.9563433397739187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</sheetData>
  <mergeCells count="1">
    <mergeCell ref="F12:L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90" zoomScaleNormal="90" workbookViewId="0">
      <selection sqref="A1:D16"/>
    </sheetView>
  </sheetViews>
  <sheetFormatPr defaultRowHeight="15" x14ac:dyDescent="0.25"/>
  <cols>
    <col min="1" max="1" width="10.5703125" style="6" bestFit="1" customWidth="1"/>
    <col min="2" max="16384" width="9.140625" style="6"/>
  </cols>
  <sheetData>
    <row r="1" spans="1:4" x14ac:dyDescent="0.25">
      <c r="A1" s="6" t="s">
        <v>0</v>
      </c>
      <c r="B1" s="6" t="s">
        <v>2</v>
      </c>
      <c r="C1" s="6" t="s">
        <v>1</v>
      </c>
      <c r="D1" s="6" t="s">
        <v>3</v>
      </c>
    </row>
    <row r="2" spans="1:4" x14ac:dyDescent="0.25">
      <c r="A2" s="6">
        <v>0</v>
      </c>
      <c r="B2" s="7">
        <f>LOG10(4.7*10^6)</f>
        <v>6.6720978579357171</v>
      </c>
      <c r="C2" s="6">
        <v>12628</v>
      </c>
      <c r="D2" s="6" t="s">
        <v>4</v>
      </c>
    </row>
    <row r="3" spans="1:4" x14ac:dyDescent="0.25">
      <c r="A3" s="6">
        <v>15</v>
      </c>
      <c r="B3" s="7">
        <f>LOG10(9.85*10^3)</f>
        <v>3.9934362304976116</v>
      </c>
      <c r="C3" s="6">
        <v>12628</v>
      </c>
      <c r="D3" s="6" t="s">
        <v>4</v>
      </c>
    </row>
    <row r="4" spans="1:4" x14ac:dyDescent="0.25">
      <c r="A4" s="6">
        <v>19</v>
      </c>
      <c r="B4" s="7">
        <f>LOG10(3.125*10^3)</f>
        <v>3.4948500216800942</v>
      </c>
      <c r="C4" s="6">
        <v>12628</v>
      </c>
      <c r="D4" s="6" t="s">
        <v>4</v>
      </c>
    </row>
    <row r="5" spans="1:4" x14ac:dyDescent="0.25">
      <c r="A5" s="6">
        <v>23</v>
      </c>
      <c r="B5" s="7">
        <f>LOG10(7.375*10^2)</f>
        <v>2.8677620246502005</v>
      </c>
      <c r="C5" s="6">
        <v>12628</v>
      </c>
      <c r="D5" s="6" t="s">
        <v>4</v>
      </c>
    </row>
    <row r="6" spans="1:4" x14ac:dyDescent="0.25">
      <c r="A6" s="6">
        <v>27</v>
      </c>
      <c r="B6" s="7">
        <f>LOG10(9.625*10^3)</f>
        <v>3.9834007381805381</v>
      </c>
      <c r="C6" s="6">
        <v>12628</v>
      </c>
      <c r="D6" s="6" t="s">
        <v>4</v>
      </c>
    </row>
    <row r="7" spans="1:4" x14ac:dyDescent="0.25">
      <c r="A7" s="6">
        <v>0</v>
      </c>
      <c r="B7" s="7">
        <f>LOG10(2.7*10^6)</f>
        <v>6.4313637641589869</v>
      </c>
      <c r="C7" s="6">
        <v>12628</v>
      </c>
      <c r="D7" s="6" t="s">
        <v>5</v>
      </c>
    </row>
    <row r="8" spans="1:4" x14ac:dyDescent="0.25">
      <c r="A8" s="6">
        <v>15</v>
      </c>
      <c r="B8" s="7">
        <f>LOG10(4.65*10^3)</f>
        <v>3.667452952889954</v>
      </c>
      <c r="C8" s="6">
        <v>12628</v>
      </c>
      <c r="D8" s="6" t="s">
        <v>5</v>
      </c>
    </row>
    <row r="9" spans="1:4" x14ac:dyDescent="0.25">
      <c r="A9" s="6">
        <v>19</v>
      </c>
      <c r="B9" s="7">
        <f>LOG10(10.875*10^2)</f>
        <v>3.0364292656266749</v>
      </c>
      <c r="C9" s="6">
        <v>12628</v>
      </c>
      <c r="D9" s="6" t="s">
        <v>5</v>
      </c>
    </row>
    <row r="10" spans="1:4" x14ac:dyDescent="0.25">
      <c r="A10" s="6">
        <v>23</v>
      </c>
      <c r="B10" s="7">
        <f>LOG10(6.875*10^2)</f>
        <v>2.8372727025023003</v>
      </c>
      <c r="C10" s="6">
        <v>12628</v>
      </c>
      <c r="D10" s="6" t="s">
        <v>5</v>
      </c>
    </row>
    <row r="11" spans="1:4" x14ac:dyDescent="0.25">
      <c r="A11" s="6">
        <v>27</v>
      </c>
      <c r="B11" s="7">
        <f>LOG10(6*10^2)</f>
        <v>2.7781512503836434</v>
      </c>
      <c r="C11" s="6">
        <v>12628</v>
      </c>
      <c r="D11" s="6" t="s">
        <v>5</v>
      </c>
    </row>
    <row r="12" spans="1:4" x14ac:dyDescent="0.25">
      <c r="A12" s="6">
        <v>0</v>
      </c>
      <c r="B12" s="7">
        <f>LOG10(6*10^6)</f>
        <v>6.7781512503836439</v>
      </c>
      <c r="C12" s="6">
        <v>12628</v>
      </c>
      <c r="D12" s="6" t="s">
        <v>6</v>
      </c>
    </row>
    <row r="13" spans="1:4" x14ac:dyDescent="0.25">
      <c r="A13" s="6">
        <v>15</v>
      </c>
      <c r="B13" s="7">
        <f>LOG10(4.85*10^4)</f>
        <v>4.685741738602264</v>
      </c>
      <c r="C13" s="6">
        <v>12628</v>
      </c>
      <c r="D13" s="6" t="s">
        <v>6</v>
      </c>
    </row>
    <row r="14" spans="1:4" x14ac:dyDescent="0.25">
      <c r="A14" s="6">
        <v>19</v>
      </c>
      <c r="B14" s="7">
        <f>LOG10(2.375*10^3)</f>
        <v>3.3756636139608855</v>
      </c>
      <c r="C14" s="6">
        <v>12628</v>
      </c>
      <c r="D14" s="6" t="s">
        <v>6</v>
      </c>
    </row>
    <row r="15" spans="1:4" x14ac:dyDescent="0.25">
      <c r="A15" s="6">
        <v>23</v>
      </c>
      <c r="B15" s="7">
        <f>LOG10(12.125*10^2)</f>
        <v>3.0836817472743014</v>
      </c>
      <c r="C15" s="6">
        <v>12628</v>
      </c>
      <c r="D15" s="6" t="s">
        <v>6</v>
      </c>
    </row>
    <row r="16" spans="1:4" x14ac:dyDescent="0.25">
      <c r="A16" s="6">
        <v>27</v>
      </c>
      <c r="B16" s="7">
        <f>LOG10(1.75*10^2)</f>
        <v>2.2430380486862944</v>
      </c>
      <c r="C16" s="6">
        <v>12628</v>
      </c>
      <c r="D16" s="6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zoomScale="90" zoomScaleNormal="90" workbookViewId="0">
      <selection activeCell="M2" sqref="M2:M5"/>
    </sheetView>
  </sheetViews>
  <sheetFormatPr defaultRowHeight="15" x14ac:dyDescent="0.25"/>
  <cols>
    <col min="1" max="1" width="9.140625" style="6"/>
    <col min="2" max="3" width="9.85546875" style="6" customWidth="1"/>
    <col min="4" max="5" width="9.140625" style="6"/>
    <col min="6" max="6" width="12.140625" style="6" bestFit="1" customWidth="1"/>
    <col min="7" max="16384" width="9.140625" style="6"/>
  </cols>
  <sheetData>
    <row r="1" spans="1:31" ht="24" customHeight="1" x14ac:dyDescent="0.25">
      <c r="A1" s="1" t="s">
        <v>0</v>
      </c>
      <c r="B1" s="2" t="s">
        <v>7</v>
      </c>
      <c r="C1" s="2" t="s">
        <v>8</v>
      </c>
      <c r="D1" s="1" t="s">
        <v>9</v>
      </c>
      <c r="E1" s="3"/>
      <c r="F1" s="1" t="s">
        <v>11</v>
      </c>
      <c r="G1" s="1" t="s">
        <v>12</v>
      </c>
      <c r="H1" s="1" t="s">
        <v>14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>
        <v>0</v>
      </c>
      <c r="B2" s="3">
        <v>6.9684829485539348</v>
      </c>
      <c r="C2" s="3">
        <f t="shared" ref="C2:C16" si="0">LOG((10^$G$5-10^$G$2)*10^(-1*((A2/$G$3)^$G$4))+10^$G$2)</f>
        <v>6.9055499365585762</v>
      </c>
      <c r="D2" s="3">
        <f t="shared" ref="D2:D16" si="1" xml:space="preserve"> (B2 - C2)^2</f>
        <v>3.9605639988079507E-3</v>
      </c>
      <c r="E2" s="3"/>
      <c r="F2" s="3" t="s">
        <v>24</v>
      </c>
      <c r="G2" s="7">
        <v>2.9692963099514138</v>
      </c>
      <c r="H2" s="7">
        <v>0.16763085863098179</v>
      </c>
      <c r="I2" s="3"/>
      <c r="J2" s="3"/>
      <c r="K2" s="3"/>
      <c r="L2" s="4" t="s">
        <v>15</v>
      </c>
      <c r="M2" s="7">
        <v>0.16857577957816278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>
        <v>10</v>
      </c>
      <c r="B3" s="3">
        <v>6.3979400086720375</v>
      </c>
      <c r="C3" s="3">
        <f t="shared" si="0"/>
        <v>6.2579403792886357</v>
      </c>
      <c r="D3" s="3">
        <f t="shared" si="1"/>
        <v>1.9599896227489866E-2</v>
      </c>
      <c r="E3" s="3"/>
      <c r="F3" s="3" t="s">
        <v>22</v>
      </c>
      <c r="G3" s="7">
        <v>11.259971480602179</v>
      </c>
      <c r="H3" s="7">
        <v>1.2298363483602572</v>
      </c>
      <c r="I3" s="3"/>
      <c r="J3" s="3"/>
      <c r="K3" s="3"/>
      <c r="L3" s="4" t="s">
        <v>18</v>
      </c>
      <c r="M3" s="7">
        <f>SQRT(M2)</f>
        <v>0.41057980902397379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3">
        <v>16</v>
      </c>
      <c r="B4" s="3">
        <v>3.7781512503836434</v>
      </c>
      <c r="C4" s="3">
        <f t="shared" si="0"/>
        <v>3.4589619588260581</v>
      </c>
      <c r="D4" s="3">
        <f t="shared" si="1"/>
        <v>0.10188180384503323</v>
      </c>
      <c r="E4" s="3"/>
      <c r="F4" s="3" t="s">
        <v>23</v>
      </c>
      <c r="G4" s="7">
        <v>3.6589161398611862</v>
      </c>
      <c r="H4" s="7">
        <v>1.0296486221794516</v>
      </c>
      <c r="I4" s="3"/>
      <c r="J4" s="3"/>
      <c r="K4" s="3"/>
      <c r="L4" s="4" t="s">
        <v>16</v>
      </c>
      <c r="M4" s="7">
        <v>0.95950574403783251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>
        <v>20</v>
      </c>
      <c r="B5" s="3">
        <v>2.2430380486862944</v>
      </c>
      <c r="C5" s="3">
        <f t="shared" si="0"/>
        <v>2.9693209546019328</v>
      </c>
      <c r="D5" s="3">
        <f t="shared" si="1"/>
        <v>0.52748685942526408</v>
      </c>
      <c r="E5" s="3"/>
      <c r="F5" s="3" t="s">
        <v>13</v>
      </c>
      <c r="G5" s="7">
        <v>6.9055499365585753</v>
      </c>
      <c r="H5" s="7">
        <v>0.23704836070631483</v>
      </c>
      <c r="I5" s="3"/>
      <c r="J5" s="3"/>
      <c r="K5" s="3"/>
      <c r="L5" s="4" t="s">
        <v>17</v>
      </c>
      <c r="M5" s="7">
        <v>0.94846185604815048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3">
        <v>24</v>
      </c>
      <c r="B6" s="3">
        <v>2.4232458739368079</v>
      </c>
      <c r="C6" s="3">
        <f t="shared" si="0"/>
        <v>2.969296309951841</v>
      </c>
      <c r="D6" s="3">
        <f t="shared" si="1"/>
        <v>0.29817107867220777</v>
      </c>
      <c r="E6" s="3"/>
      <c r="F6" s="3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3">
        <v>0</v>
      </c>
      <c r="B7" s="3">
        <v>6.6020599913279625</v>
      </c>
      <c r="C7" s="3">
        <f t="shared" si="0"/>
        <v>6.9055499365585762</v>
      </c>
      <c r="D7" s="3">
        <f t="shared" si="1"/>
        <v>9.2106146856080887E-2</v>
      </c>
      <c r="E7" s="3"/>
      <c r="F7" s="1" t="s">
        <v>19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5">
      <c r="A8" s="3">
        <v>10</v>
      </c>
      <c r="B8" s="3">
        <v>6.4727564493172123</v>
      </c>
      <c r="C8" s="3">
        <f t="shared" si="0"/>
        <v>6.2579403792886357</v>
      </c>
      <c r="D8" s="3">
        <f t="shared" si="1"/>
        <v>4.6145943942522333E-2</v>
      </c>
      <c r="E8" s="3"/>
      <c r="F8" s="3" t="s">
        <v>25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5">
      <c r="A9" s="3">
        <v>16</v>
      </c>
      <c r="B9" s="3">
        <v>3.5250448070368452</v>
      </c>
      <c r="C9" s="3">
        <f t="shared" si="0"/>
        <v>3.4589619588260581</v>
      </c>
      <c r="D9" s="3">
        <f t="shared" si="1"/>
        <v>4.3669428276499325E-3</v>
      </c>
      <c r="E9" s="3"/>
      <c r="F9" s="1" t="s">
        <v>20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3">
        <v>20</v>
      </c>
      <c r="B10" s="3">
        <v>3.2108533653148932</v>
      </c>
      <c r="C10" s="3">
        <f t="shared" si="0"/>
        <v>2.9693209546019328</v>
      </c>
      <c r="D10" s="3">
        <f t="shared" si="1"/>
        <v>5.8337905424814179E-2</v>
      </c>
      <c r="E10" s="3"/>
      <c r="F10" s="3" t="s">
        <v>26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>
        <v>24</v>
      </c>
      <c r="B11" s="3">
        <v>3.2108533653148932</v>
      </c>
      <c r="C11" s="3">
        <f t="shared" si="0"/>
        <v>2.969296309951841</v>
      </c>
      <c r="D11" s="3">
        <f t="shared" si="1"/>
        <v>5.8349810995668647E-2</v>
      </c>
      <c r="E11" s="3"/>
      <c r="F11" s="1" t="s">
        <v>21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>
        <v>0</v>
      </c>
      <c r="B12" s="3">
        <v>7.1461280356782382</v>
      </c>
      <c r="C12" s="3">
        <f t="shared" si="0"/>
        <v>6.9055499365585762</v>
      </c>
      <c r="D12" s="3">
        <f t="shared" si="1"/>
        <v>5.787782177602991E-2</v>
      </c>
      <c r="E12" s="3"/>
      <c r="F12" s="8" t="s">
        <v>27</v>
      </c>
      <c r="G12" s="9"/>
      <c r="H12" s="9"/>
      <c r="I12" s="9"/>
      <c r="J12" s="9"/>
      <c r="K12" s="9"/>
      <c r="L12" s="9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>
        <v>10</v>
      </c>
      <c r="B13" s="3">
        <v>5.9030899869919438</v>
      </c>
      <c r="C13" s="3">
        <f t="shared" si="0"/>
        <v>6.2579403792886357</v>
      </c>
      <c r="D13" s="3">
        <f t="shared" si="1"/>
        <v>0.12591880091311614</v>
      </c>
      <c r="E13" s="3"/>
      <c r="F13" s="9"/>
      <c r="G13" s="9"/>
      <c r="H13" s="9"/>
      <c r="I13" s="9"/>
      <c r="J13" s="9"/>
      <c r="K13" s="9"/>
      <c r="L13" s="9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>
        <v>16</v>
      </c>
      <c r="B14" s="3">
        <v>3.0737183503461227</v>
      </c>
      <c r="C14" s="3">
        <f t="shared" si="0"/>
        <v>3.4589619588260581</v>
      </c>
      <c r="D14" s="3">
        <f t="shared" si="1"/>
        <v>0.14841263787464171</v>
      </c>
      <c r="E14" s="3"/>
      <c r="F14" s="9"/>
      <c r="G14" s="9"/>
      <c r="H14" s="9"/>
      <c r="I14" s="9"/>
      <c r="J14" s="9"/>
      <c r="K14" s="9"/>
      <c r="L14" s="9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>
        <v>20</v>
      </c>
      <c r="B15" s="3">
        <v>3.3521825181113627</v>
      </c>
      <c r="C15" s="3">
        <f t="shared" si="0"/>
        <v>2.9693209546019328</v>
      </c>
      <c r="D15" s="3">
        <f t="shared" si="1"/>
        <v>0.14658297681288524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>
        <v>24</v>
      </c>
      <c r="B16" s="3">
        <v>3.3756636139608855</v>
      </c>
      <c r="C16" s="3">
        <f t="shared" si="0"/>
        <v>2.969296309951841</v>
      </c>
      <c r="D16" s="3">
        <f t="shared" si="1"/>
        <v>0.16513438576757922</v>
      </c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1" t="s">
        <v>10</v>
      </c>
      <c r="B17" s="3"/>
      <c r="C17" s="3"/>
      <c r="D17" s="3">
        <f>SUM(D2:D16)</f>
        <v>1.8543335753597905</v>
      </c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>
        <v>0</v>
      </c>
      <c r="B20" s="3"/>
      <c r="C20" s="3">
        <f>LOG((10^$G$5-10^$G$2)*10^(-1*((A20/$G$3)^$G$4))+10^$G$2)</f>
        <v>6.9055499365585762</v>
      </c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3">
        <v>0.24</v>
      </c>
      <c r="B21" s="3"/>
      <c r="C21" s="3">
        <f t="shared" ref="C21:C84" si="2">LOG((10^$G$5-10^$G$2)*10^(-1*((A21/$G$3)^$G$4))+10^$G$2)</f>
        <v>6.9055491697131233</v>
      </c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3">
        <v>0.48</v>
      </c>
      <c r="B22" s="3"/>
      <c r="C22" s="3">
        <f t="shared" si="2"/>
        <v>6.9055402504048891</v>
      </c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>
        <v>0.72</v>
      </c>
      <c r="B23" s="3"/>
      <c r="C23" s="3">
        <f t="shared" si="2"/>
        <v>6.9055072339403729</v>
      </c>
      <c r="D23" s="3"/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>
        <v>0.96</v>
      </c>
      <c r="B24" s="3"/>
      <c r="C24" s="3">
        <f t="shared" si="2"/>
        <v>6.9054275891264174</v>
      </c>
      <c r="D24" s="3"/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3">
        <v>1.2</v>
      </c>
      <c r="B25" s="3"/>
      <c r="C25" s="3">
        <f t="shared" si="2"/>
        <v>6.9052731273966037</v>
      </c>
      <c r="D25" s="3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3">
        <v>1.44</v>
      </c>
      <c r="B26" s="3"/>
      <c r="C26" s="3">
        <f t="shared" si="2"/>
        <v>6.9050105526519481</v>
      </c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3">
        <v>1.68</v>
      </c>
      <c r="B27" s="3"/>
      <c r="C27" s="3">
        <f t="shared" si="2"/>
        <v>6.9046018441921984</v>
      </c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3">
        <v>1.92</v>
      </c>
      <c r="B28" s="3"/>
      <c r="C28" s="3">
        <f t="shared" si="2"/>
        <v>6.9040045458885162</v>
      </c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3">
        <v>2.16</v>
      </c>
      <c r="B29" s="3"/>
      <c r="C29" s="3">
        <f t="shared" si="2"/>
        <v>6.9031719958180506</v>
      </c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3">
        <v>2.4000000000000004</v>
      </c>
      <c r="B30" s="3"/>
      <c r="C30" s="3">
        <f t="shared" si="2"/>
        <v>6.902053515049432</v>
      </c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3">
        <v>2.6400000000000006</v>
      </c>
      <c r="B31" s="3"/>
      <c r="C31" s="3">
        <f t="shared" si="2"/>
        <v>6.9005945668468485</v>
      </c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3">
        <v>2.8800000000000008</v>
      </c>
      <c r="B32" s="3"/>
      <c r="C32" s="3">
        <f t="shared" si="2"/>
        <v>6.8987368935770483</v>
      </c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>
        <v>3.120000000000001</v>
      </c>
      <c r="B33" s="3"/>
      <c r="C33" s="3">
        <f t="shared" si="2"/>
        <v>6.8964186362813216</v>
      </c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>
        <v>3.3600000000000012</v>
      </c>
      <c r="B34" s="3"/>
      <c r="C34" s="3">
        <f t="shared" si="2"/>
        <v>6.8935744404335182</v>
      </c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3">
        <v>3.6000000000000014</v>
      </c>
      <c r="B35" s="3"/>
      <c r="C35" s="3">
        <f t="shared" si="2"/>
        <v>6.8901355504662192</v>
      </c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3">
        <v>3.8400000000000016</v>
      </c>
      <c r="B36" s="3"/>
      <c r="C36" s="3">
        <f t="shared" si="2"/>
        <v>6.8860298950108163</v>
      </c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3">
        <v>4.0800000000000018</v>
      </c>
      <c r="B37" s="3"/>
      <c r="C37" s="3">
        <f t="shared" si="2"/>
        <v>6.8811821643517463</v>
      </c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3">
        <v>4.3200000000000021</v>
      </c>
      <c r="B38" s="3"/>
      <c r="C38" s="3">
        <f t="shared" si="2"/>
        <v>6.8755138812747498</v>
      </c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3">
        <v>4.5600000000000023</v>
      </c>
      <c r="B39" s="3"/>
      <c r="C39" s="3">
        <f t="shared" si="2"/>
        <v>6.8689434662533424</v>
      </c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>
        <v>4.8000000000000025</v>
      </c>
      <c r="B40" s="3"/>
      <c r="C40" s="3">
        <f t="shared" si="2"/>
        <v>6.8613862977410331</v>
      </c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3">
        <v>5.0400000000000027</v>
      </c>
      <c r="B41" s="3"/>
      <c r="C41" s="3">
        <f t="shared" si="2"/>
        <v>6.852754768202403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>
        <v>5.2800000000000029</v>
      </c>
      <c r="B42" s="3"/>
      <c r="C42" s="3">
        <f t="shared" si="2"/>
        <v>6.8429583364126323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3">
        <v>5.5200000000000031</v>
      </c>
      <c r="B43" s="3"/>
      <c r="C43" s="3">
        <f t="shared" si="2"/>
        <v>6.8319035764747582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>
        <v>5.7600000000000033</v>
      </c>
      <c r="B44" s="3"/>
      <c r="C44" s="3">
        <f t="shared" si="2"/>
        <v>6.8194942239415255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>
        <v>6.0000000000000036</v>
      </c>
      <c r="B45" s="3"/>
      <c r="C45" s="3">
        <f t="shared" si="2"/>
        <v>6.8056312193804898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>
        <v>6.2400000000000038</v>
      </c>
      <c r="B46" s="3"/>
      <c r="C46" s="3">
        <f t="shared" si="2"/>
        <v>6.7902127496844891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>
        <v>6.480000000000004</v>
      </c>
      <c r="B47" s="3"/>
      <c r="C47" s="3">
        <f t="shared" si="2"/>
        <v>6.7731342874032237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>
        <v>6.7200000000000042</v>
      </c>
      <c r="B48" s="3"/>
      <c r="C48" s="3">
        <f t="shared" si="2"/>
        <v>6.7542886283544901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>
        <v>6.9600000000000044</v>
      </c>
      <c r="B49" s="3"/>
      <c r="C49" s="3">
        <f t="shared" si="2"/>
        <v>6.7335659277655386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>
        <v>7.2000000000000046</v>
      </c>
      <c r="B50" s="3"/>
      <c r="C50" s="3">
        <f t="shared" si="2"/>
        <v>6.7108537351964452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>
        <v>7.4400000000000048</v>
      </c>
      <c r="B51" s="3"/>
      <c r="C51" s="3">
        <f t="shared" si="2"/>
        <v>6.6860370285095945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>
        <v>7.680000000000005</v>
      </c>
      <c r="B52" s="3"/>
      <c r="C52" s="3">
        <f t="shared" si="2"/>
        <v>6.658998247174539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>
        <v>7.9200000000000053</v>
      </c>
      <c r="B53" s="3"/>
      <c r="C53" s="3">
        <f t="shared" si="2"/>
        <v>6.6296173252388924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>
        <v>8.1600000000000055</v>
      </c>
      <c r="B54" s="3"/>
      <c r="C54" s="3">
        <f t="shared" si="2"/>
        <v>6.5977717243586937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>
        <v>8.4000000000000057</v>
      </c>
      <c r="B55" s="3"/>
      <c r="C55" s="3">
        <f t="shared" si="2"/>
        <v>6.5633364673728645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>
        <v>8.6400000000000059</v>
      </c>
      <c r="B56" s="3"/>
      <c r="C56" s="3">
        <f t="shared" si="2"/>
        <v>6.5261841730367722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>
        <v>8.8800000000000061</v>
      </c>
      <c r="B57" s="3"/>
      <c r="C57" s="3">
        <f t="shared" si="2"/>
        <v>6.4861850927143543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>
        <v>9.1200000000000063</v>
      </c>
      <c r="B58" s="3"/>
      <c r="C58" s="3">
        <f t="shared" si="2"/>
        <v>6.4432071500889796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>
        <v>9.3600000000000065</v>
      </c>
      <c r="B59" s="3"/>
      <c r="C59" s="3">
        <f t="shared" si="2"/>
        <v>6.3971159853219826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>
        <v>9.6000000000000068</v>
      </c>
      <c r="B60" s="3"/>
      <c r="C60" s="3">
        <f t="shared" si="2"/>
        <v>6.3477750056113571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>
        <v>9.840000000000007</v>
      </c>
      <c r="B61" s="3"/>
      <c r="C61" s="3">
        <f t="shared" si="2"/>
        <v>6.2950454448502153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>
        <v>10.080000000000007</v>
      </c>
      <c r="B62" s="3"/>
      <c r="C62" s="3">
        <f t="shared" si="2"/>
        <v>6.2387864361572669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>
        <v>10.320000000000007</v>
      </c>
      <c r="B63" s="3"/>
      <c r="C63" s="3">
        <f t="shared" si="2"/>
        <v>6.1788551026020135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>
        <v>10.560000000000008</v>
      </c>
      <c r="B64" s="3"/>
      <c r="C64" s="3">
        <f t="shared" si="2"/>
        <v>6.1151066737047541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>
        <v>10.800000000000008</v>
      </c>
      <c r="B65" s="3"/>
      <c r="C65" s="3">
        <f t="shared" si="2"/>
        <v>6.0473946386033894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>
        <v>11.040000000000008</v>
      </c>
      <c r="B66" s="3"/>
      <c r="C66" s="3">
        <f t="shared" si="2"/>
        <v>5.9755709516764846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>
        <v>11.280000000000008</v>
      </c>
      <c r="B67" s="3"/>
      <c r="C67" s="3">
        <f t="shared" si="2"/>
        <v>5.899486313712953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>
        <v>11.520000000000008</v>
      </c>
      <c r="B68" s="3"/>
      <c r="C68" s="3">
        <f t="shared" si="2"/>
        <v>5.8189905626925444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>
        <v>11.760000000000009</v>
      </c>
      <c r="B69" s="3"/>
      <c r="C69" s="3">
        <f t="shared" si="2"/>
        <v>5.7339332248724935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>
        <v>12.000000000000009</v>
      </c>
      <c r="B70" s="3"/>
      <c r="C70" s="3">
        <f t="shared" si="2"/>
        <v>5.6441643022891128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>
        <v>12.240000000000009</v>
      </c>
      <c r="B71" s="3"/>
      <c r="C71" s="3">
        <f t="shared" si="2"/>
        <v>5.5495354119293472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>
        <v>12.480000000000009</v>
      </c>
      <c r="B72" s="3"/>
      <c r="C72" s="3">
        <f t="shared" si="2"/>
        <v>5.4499014525917255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>
        <v>12.72000000000001</v>
      </c>
      <c r="B73" s="3"/>
      <c r="C73" s="3">
        <f t="shared" si="2"/>
        <v>5.3451230704408284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>
        <v>12.96000000000001</v>
      </c>
      <c r="B74" s="3"/>
      <c r="C74" s="3">
        <f t="shared" si="2"/>
        <v>5.2350703436210759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>
        <v>13.20000000000001</v>
      </c>
      <c r="B75" s="3"/>
      <c r="C75" s="3">
        <f t="shared" si="2"/>
        <v>5.1196283421574895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>
        <v>13.44000000000001</v>
      </c>
      <c r="B76" s="3"/>
      <c r="C76" s="3">
        <f t="shared" si="2"/>
        <v>4.9987055923768118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>
        <v>13.68000000000001</v>
      </c>
      <c r="B77" s="3"/>
      <c r="C77" s="3">
        <f t="shared" si="2"/>
        <v>4.8722470632308754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>
        <v>13.920000000000011</v>
      </c>
      <c r="B78" s="3"/>
      <c r="C78" s="3">
        <f t="shared" si="2"/>
        <v>4.7402542097802574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>
        <v>14.160000000000011</v>
      </c>
      <c r="B79" s="3"/>
      <c r="C79" s="3">
        <f t="shared" si="2"/>
        <v>4.6028160089423062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25">
      <c r="A80" s="3">
        <v>14.400000000000011</v>
      </c>
      <c r="B80" s="3"/>
      <c r="C80" s="3">
        <f t="shared" si="2"/>
        <v>4.4601569596722239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>
        <v>14.640000000000011</v>
      </c>
      <c r="B81" s="3"/>
      <c r="C81" s="3">
        <f t="shared" si="2"/>
        <v>4.3127107057674472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25">
      <c r="A82" s="3">
        <v>14.880000000000011</v>
      </c>
      <c r="B82" s="3"/>
      <c r="C82" s="3">
        <f t="shared" si="2"/>
        <v>4.1612306991769996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25">
      <c r="A83" s="3">
        <v>15.120000000000012</v>
      </c>
      <c r="B83" s="3"/>
      <c r="C83" s="3">
        <f t="shared" si="2"/>
        <v>4.006949876739097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25">
      <c r="A84" s="3">
        <v>15.360000000000012</v>
      </c>
      <c r="B84" s="3"/>
      <c r="C84" s="3">
        <f t="shared" si="2"/>
        <v>3.8517934106160778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25">
      <c r="A85" s="3">
        <v>15.600000000000012</v>
      </c>
      <c r="B85" s="3"/>
      <c r="C85" s="3">
        <f t="shared" ref="C85:C120" si="3">LOG((10^$G$5-10^$G$2)*10^(-1*((A85/$G$3)^$G$4))+10^$G$2)</f>
        <v>3.6986189315906781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25">
      <c r="A86" s="3">
        <v>15.840000000000012</v>
      </c>
      <c r="B86" s="3"/>
      <c r="C86" s="3">
        <f t="shared" si="3"/>
        <v>3.5513884789347925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25">
      <c r="A87" s="3">
        <v>16.080000000000013</v>
      </c>
      <c r="B87" s="3"/>
      <c r="C87" s="3">
        <f t="shared" si="3"/>
        <v>3.4150654539745564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25">
      <c r="A88" s="3">
        <v>16.320000000000011</v>
      </c>
      <c r="B88" s="3"/>
      <c r="C88" s="3">
        <f t="shared" si="3"/>
        <v>3.2949625928808031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25">
      <c r="A89" s="3">
        <v>16.560000000000009</v>
      </c>
      <c r="B89" s="3"/>
      <c r="C89" s="3">
        <f t="shared" si="3"/>
        <v>3.1954566283181944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25">
      <c r="A90" s="3">
        <v>16.800000000000008</v>
      </c>
      <c r="B90" s="3"/>
      <c r="C90" s="3">
        <f t="shared" si="3"/>
        <v>3.118545040415504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25">
      <c r="A91" s="3">
        <v>17.040000000000006</v>
      </c>
      <c r="B91" s="3"/>
      <c r="C91" s="3">
        <f t="shared" si="3"/>
        <v>3.0631772845228133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25">
      <c r="A92" s="3">
        <v>17.280000000000005</v>
      </c>
      <c r="B92" s="3"/>
      <c r="C92" s="3">
        <f t="shared" si="3"/>
        <v>3.0258773252135329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25">
      <c r="A93" s="3">
        <v>17.520000000000003</v>
      </c>
      <c r="B93" s="3"/>
      <c r="C93" s="3">
        <f t="shared" si="3"/>
        <v>3.0021546783956259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25">
      <c r="A94" s="3">
        <v>17.760000000000002</v>
      </c>
      <c r="B94" s="3"/>
      <c r="C94" s="3">
        <f t="shared" si="3"/>
        <v>2.9877726301644878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3">
        <v>18</v>
      </c>
      <c r="B95" s="3"/>
      <c r="C95" s="3">
        <f t="shared" si="3"/>
        <v>2.9793917137480794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25">
      <c r="A96" s="3">
        <v>18.239999999999998</v>
      </c>
      <c r="B96" s="3"/>
      <c r="C96" s="3">
        <f t="shared" si="3"/>
        <v>2.974668634325246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x14ac:dyDescent="0.25">
      <c r="A97" s="3">
        <v>18.479999999999997</v>
      </c>
      <c r="B97" s="3"/>
      <c r="C97" s="3">
        <f t="shared" si="3"/>
        <v>2.972084278009369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x14ac:dyDescent="0.25">
      <c r="A98" s="3">
        <v>18.719999999999995</v>
      </c>
      <c r="B98" s="3"/>
      <c r="C98" s="3">
        <f t="shared" si="3"/>
        <v>2.9707080460822231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x14ac:dyDescent="0.25">
      <c r="A99" s="3">
        <v>18.959999999999994</v>
      </c>
      <c r="B99" s="3"/>
      <c r="C99" s="3">
        <f t="shared" si="3"/>
        <v>2.9699939252014933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x14ac:dyDescent="0.25">
      <c r="A100" s="3">
        <v>19.199999999999992</v>
      </c>
      <c r="B100" s="3"/>
      <c r="C100" s="3">
        <f t="shared" si="3"/>
        <v>2.969632674830053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25">
      <c r="A101" s="3">
        <v>19.439999999999991</v>
      </c>
      <c r="B101" s="3"/>
      <c r="C101" s="3">
        <f t="shared" si="3"/>
        <v>2.9694545080712782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x14ac:dyDescent="0.25">
      <c r="A102" s="3">
        <v>19.679999999999989</v>
      </c>
      <c r="B102" s="3"/>
      <c r="C102" s="3">
        <f t="shared" si="3"/>
        <v>2.9693688554130238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25">
      <c r="A103" s="3">
        <v>19.919999999999987</v>
      </c>
      <c r="B103" s="3"/>
      <c r="C103" s="3">
        <f t="shared" si="3"/>
        <v>2.969328731672348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x14ac:dyDescent="0.25">
      <c r="A104" s="3">
        <v>20.159999999999986</v>
      </c>
      <c r="B104" s="3"/>
      <c r="C104" s="3">
        <f t="shared" si="3"/>
        <v>2.9693104244006459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x14ac:dyDescent="0.25">
      <c r="A105" s="3">
        <v>20.399999999999984</v>
      </c>
      <c r="B105" s="3"/>
      <c r="C105" s="3">
        <f t="shared" si="3"/>
        <v>2.969302292292856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x14ac:dyDescent="0.25">
      <c r="A106" s="3">
        <v>20.639999999999983</v>
      </c>
      <c r="B106" s="3"/>
      <c r="C106" s="3">
        <f t="shared" si="3"/>
        <v>2.9692987772990009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x14ac:dyDescent="0.25">
      <c r="A107" s="3">
        <v>20.879999999999981</v>
      </c>
      <c r="B107" s="3"/>
      <c r="C107" s="3">
        <f t="shared" si="3"/>
        <v>2.9692972996673386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x14ac:dyDescent="0.25">
      <c r="A108" s="3">
        <v>21.11999999999998</v>
      </c>
      <c r="B108" s="3"/>
      <c r="C108" s="3">
        <f t="shared" si="3"/>
        <v>2.9692966958547928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x14ac:dyDescent="0.25">
      <c r="A109" s="3">
        <v>21.359999999999978</v>
      </c>
      <c r="B109" s="3"/>
      <c r="C109" s="3">
        <f t="shared" si="3"/>
        <v>2.9692964561351358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x14ac:dyDescent="0.25">
      <c r="A110" s="3">
        <v>21.599999999999977</v>
      </c>
      <c r="B110" s="3"/>
      <c r="C110" s="3">
        <f t="shared" si="3"/>
        <v>2.9692963637207348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25">
      <c r="A111" s="3">
        <v>21.839999999999975</v>
      </c>
      <c r="B111" s="3"/>
      <c r="C111" s="3">
        <f t="shared" si="3"/>
        <v>2.9692963291445551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x14ac:dyDescent="0.25">
      <c r="A112" s="3">
        <v>22.079999999999973</v>
      </c>
      <c r="B112" s="3"/>
      <c r="C112" s="3">
        <f t="shared" si="3"/>
        <v>2.9692963165963775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25">
      <c r="A113" s="3">
        <v>22.319999999999972</v>
      </c>
      <c r="B113" s="3"/>
      <c r="C113" s="3">
        <f t="shared" si="3"/>
        <v>2.9692963121815512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25">
      <c r="A114" s="3">
        <v>22.55999999999997</v>
      </c>
      <c r="B114" s="3"/>
      <c r="C114" s="3">
        <f t="shared" si="3"/>
        <v>2.9692963106765484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x14ac:dyDescent="0.25">
      <c r="A115" s="3">
        <v>22.799999999999969</v>
      </c>
      <c r="B115" s="3"/>
      <c r="C115" s="3">
        <f t="shared" si="3"/>
        <v>2.9692963101797147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25">
      <c r="A116" s="3">
        <v>23.039999999999967</v>
      </c>
      <c r="B116" s="3"/>
      <c r="C116" s="3">
        <f t="shared" si="3"/>
        <v>2.9692963100209728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x14ac:dyDescent="0.25">
      <c r="A117" s="3">
        <v>23.279999999999966</v>
      </c>
      <c r="B117" s="3"/>
      <c r="C117" s="3">
        <f t="shared" si="3"/>
        <v>2.9692963099719116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25">
      <c r="A118" s="3">
        <v>23.519999999999964</v>
      </c>
      <c r="B118" s="3"/>
      <c r="C118" s="3">
        <f t="shared" si="3"/>
        <v>2.9692963099572527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x14ac:dyDescent="0.25">
      <c r="A119" s="3">
        <v>23.759999999999962</v>
      </c>
      <c r="B119" s="3"/>
      <c r="C119" s="3">
        <f t="shared" si="3"/>
        <v>2.969296309953021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25">
      <c r="A120" s="3">
        <v>23.999999999999961</v>
      </c>
      <c r="B120" s="3"/>
      <c r="C120" s="3">
        <f t="shared" si="3"/>
        <v>2.969296309951841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</sheetData>
  <mergeCells count="1">
    <mergeCell ref="F12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90" zoomScaleNormal="90" workbookViewId="0">
      <selection sqref="A1:D16"/>
    </sheetView>
  </sheetViews>
  <sheetFormatPr defaultRowHeight="15" x14ac:dyDescent="0.25"/>
  <cols>
    <col min="1" max="1" width="10.5703125" style="6" bestFit="1" customWidth="1"/>
    <col min="2" max="2" width="9.5703125" style="6" bestFit="1" customWidth="1"/>
    <col min="3" max="16384" width="9.140625" style="6"/>
  </cols>
  <sheetData>
    <row r="1" spans="1:4" x14ac:dyDescent="0.25">
      <c r="A1" s="6" t="s">
        <v>0</v>
      </c>
      <c r="B1" s="6" t="s">
        <v>2</v>
      </c>
      <c r="C1" s="6" t="s">
        <v>1</v>
      </c>
      <c r="D1" s="6" t="s">
        <v>3</v>
      </c>
    </row>
    <row r="2" spans="1:4" x14ac:dyDescent="0.25">
      <c r="A2" s="6">
        <v>0</v>
      </c>
      <c r="B2" s="7">
        <f>LOG10(9.3*10^6)</f>
        <v>6.9684829485539348</v>
      </c>
      <c r="C2" s="6">
        <v>12662</v>
      </c>
      <c r="D2" s="6" t="s">
        <v>4</v>
      </c>
    </row>
    <row r="3" spans="1:4" x14ac:dyDescent="0.25">
      <c r="A3" s="6">
        <v>10</v>
      </c>
      <c r="B3" s="7">
        <f>LOG10(2.5*10^6)</f>
        <v>6.3979400086720375</v>
      </c>
      <c r="C3" s="6">
        <v>12662</v>
      </c>
      <c r="D3" s="6" t="s">
        <v>4</v>
      </c>
    </row>
    <row r="4" spans="1:4" x14ac:dyDescent="0.25">
      <c r="A4" s="6">
        <v>16</v>
      </c>
      <c r="B4" s="7">
        <f>LOG10(6*10^3)</f>
        <v>3.7781512503836434</v>
      </c>
      <c r="C4" s="6">
        <v>12662</v>
      </c>
      <c r="D4" s="6" t="s">
        <v>4</v>
      </c>
    </row>
    <row r="5" spans="1:4" x14ac:dyDescent="0.25">
      <c r="A5" s="6">
        <v>20</v>
      </c>
      <c r="B5" s="7">
        <f>LOG10(1.75*10^2)</f>
        <v>2.2430380486862944</v>
      </c>
      <c r="C5" s="6">
        <v>12662</v>
      </c>
      <c r="D5" s="6" t="s">
        <v>4</v>
      </c>
    </row>
    <row r="6" spans="1:4" x14ac:dyDescent="0.25">
      <c r="A6" s="6">
        <v>24</v>
      </c>
      <c r="B6" s="7">
        <f>LOG10(2.65*10^2)</f>
        <v>2.4232458739368079</v>
      </c>
      <c r="C6" s="6">
        <v>12662</v>
      </c>
      <c r="D6" s="6" t="s">
        <v>4</v>
      </c>
    </row>
    <row r="7" spans="1:4" x14ac:dyDescent="0.25">
      <c r="A7" s="6">
        <v>0</v>
      </c>
      <c r="B7" s="7">
        <f>LOG10(4*10^6)</f>
        <v>6.6020599913279625</v>
      </c>
      <c r="C7" s="6">
        <v>12662</v>
      </c>
      <c r="D7" s="6" t="s">
        <v>5</v>
      </c>
    </row>
    <row r="8" spans="1:4" x14ac:dyDescent="0.25">
      <c r="A8" s="6">
        <v>10</v>
      </c>
      <c r="B8" s="7">
        <f>LOG10(2.97*10^6)</f>
        <v>6.4727564493172123</v>
      </c>
      <c r="C8" s="6">
        <v>12662</v>
      </c>
      <c r="D8" s="6" t="s">
        <v>5</v>
      </c>
    </row>
    <row r="9" spans="1:4" x14ac:dyDescent="0.25">
      <c r="A9" s="6">
        <v>16</v>
      </c>
      <c r="B9" s="7">
        <f>LOG10(3.35*10^3)</f>
        <v>3.5250448070368452</v>
      </c>
      <c r="C9" s="6">
        <v>12662</v>
      </c>
      <c r="D9" s="6" t="s">
        <v>5</v>
      </c>
    </row>
    <row r="10" spans="1:4" x14ac:dyDescent="0.25">
      <c r="A10" s="6">
        <v>20</v>
      </c>
      <c r="B10" s="7">
        <f>LOG10(1.625*10^3)</f>
        <v>3.2108533653148932</v>
      </c>
      <c r="C10" s="6">
        <v>12662</v>
      </c>
      <c r="D10" s="6" t="s">
        <v>5</v>
      </c>
    </row>
    <row r="11" spans="1:4" x14ac:dyDescent="0.25">
      <c r="A11" s="6">
        <v>24</v>
      </c>
      <c r="B11" s="7">
        <f>LOG10(1.625*10^3)</f>
        <v>3.2108533653148932</v>
      </c>
      <c r="C11" s="6">
        <v>12662</v>
      </c>
      <c r="D11" s="6" t="s">
        <v>5</v>
      </c>
    </row>
    <row r="12" spans="1:4" x14ac:dyDescent="0.25">
      <c r="A12" s="6">
        <v>0</v>
      </c>
      <c r="B12" s="7">
        <f>LOG10(1.4*10^7)</f>
        <v>7.1461280356782382</v>
      </c>
      <c r="C12" s="6">
        <v>12662</v>
      </c>
      <c r="D12" s="6" t="s">
        <v>6</v>
      </c>
    </row>
    <row r="13" spans="1:4" x14ac:dyDescent="0.25">
      <c r="A13" s="6">
        <v>10</v>
      </c>
      <c r="B13" s="7">
        <f>LOG10(8*10^5)</f>
        <v>5.9030899869919438</v>
      </c>
      <c r="C13" s="6">
        <v>12662</v>
      </c>
      <c r="D13" s="6" t="s">
        <v>6</v>
      </c>
    </row>
    <row r="14" spans="1:4" x14ac:dyDescent="0.25">
      <c r="A14" s="6">
        <v>16</v>
      </c>
      <c r="B14" s="7">
        <f>LOG10(11.85*10^2)</f>
        <v>3.0737183503461227</v>
      </c>
      <c r="C14" s="6">
        <v>12662</v>
      </c>
      <c r="D14" s="6" t="s">
        <v>6</v>
      </c>
    </row>
    <row r="15" spans="1:4" x14ac:dyDescent="0.25">
      <c r="A15" s="6">
        <v>20</v>
      </c>
      <c r="B15" s="7">
        <f>LOG10(2.25*10^3)</f>
        <v>3.3521825181113627</v>
      </c>
      <c r="C15" s="6">
        <v>12662</v>
      </c>
      <c r="D15" s="6" t="s">
        <v>6</v>
      </c>
    </row>
    <row r="16" spans="1:4" x14ac:dyDescent="0.25">
      <c r="A16" s="6">
        <v>24</v>
      </c>
      <c r="B16" s="7">
        <f>LOG10(2.375*10^3)</f>
        <v>3.3756636139608855</v>
      </c>
      <c r="C16" s="6">
        <v>12662</v>
      </c>
      <c r="D16" s="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12628_Albert</vt:lpstr>
      <vt:lpstr>12628</vt:lpstr>
      <vt:lpstr>12662_Albert</vt:lpstr>
      <vt:lpstr>12662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Matrices Interiors Gradual Heating 64C</dc:title>
  <dc:creator>trjones</dc:creator>
  <cp:lastModifiedBy>Ginn, Michael</cp:lastModifiedBy>
  <dcterms:created xsi:type="dcterms:W3CDTF">2013-11-22T14:33:05Z</dcterms:created>
  <dcterms:modified xsi:type="dcterms:W3CDTF">2016-11-01T18:21:01Z</dcterms:modified>
</cp:coreProperties>
</file>