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inn\Desktop\Campy COMS plans\FS241040\"/>
    </mc:Choice>
  </mc:AlternateContent>
  <bookViews>
    <workbookView xWindow="120" yWindow="285" windowWidth="19020" windowHeight="11715"/>
  </bookViews>
  <sheets>
    <sheet name="All Data" sheetId="28" r:id="rId1"/>
    <sheet name="12628_Albert" sheetId="10" r:id="rId2"/>
    <sheet name="12628" sheetId="6" r:id="rId3"/>
    <sheet name="12662_Albert" sheetId="12" r:id="rId4"/>
    <sheet name="12662" sheetId="7" r:id="rId5"/>
    <sheet name="13126_Albert" sheetId="14" r:id="rId6"/>
    <sheet name="13126" sheetId="8" r:id="rId7"/>
    <sheet name="13136_Log_Linear" sheetId="27" r:id="rId8"/>
    <sheet name="13136" sheetId="9" r:id="rId9"/>
  </sheets>
  <definedNames>
    <definedName name="solver_adj" localSheetId="1" hidden="1">'12628_Albert'!$G$2:$G$5</definedName>
    <definedName name="solver_adj" localSheetId="3" hidden="1">'12662_Albert'!$G$2:$G$5</definedName>
    <definedName name="solver_adj" localSheetId="5" hidden="1">'13126_Albert'!$G$2:$G$5</definedName>
    <definedName name="solver_adj" localSheetId="7" hidden="1">'13136_Log_Linear'!$G$2:$G$3</definedName>
    <definedName name="solver_cvg" localSheetId="1" hidden="1">0.0000000001</definedName>
    <definedName name="solver_cvg" localSheetId="3" hidden="1">0.0000000001</definedName>
    <definedName name="solver_cvg" localSheetId="5" hidden="1">0.0000000001</definedName>
    <definedName name="solver_cvg" localSheetId="7" hidden="1">0.0000000001</definedName>
    <definedName name="solver_drv" localSheetId="1" hidden="1">2</definedName>
    <definedName name="solver_drv" localSheetId="3" hidden="1">2</definedName>
    <definedName name="solver_drv" localSheetId="5" hidden="1">2</definedName>
    <definedName name="solver_drv" localSheetId="7" hidden="1">2</definedName>
    <definedName name="solver_est" localSheetId="1" hidden="1">2</definedName>
    <definedName name="solver_est" localSheetId="3" hidden="1">2</definedName>
    <definedName name="solver_est" localSheetId="5" hidden="1">2</definedName>
    <definedName name="solver_est" localSheetId="7" hidden="1">2</definedName>
    <definedName name="solver_itr" localSheetId="1" hidden="1">10000</definedName>
    <definedName name="solver_itr" localSheetId="3" hidden="1">10000</definedName>
    <definedName name="solver_itr" localSheetId="5" hidden="1">10000</definedName>
    <definedName name="solver_itr" localSheetId="7" hidden="1">10000</definedName>
    <definedName name="solver_lhs1" localSheetId="1" hidden="1">'12628_Albert'!$G$4</definedName>
    <definedName name="solver_lhs1" localSheetId="3" hidden="1">'12662_Albert'!$G$4</definedName>
    <definedName name="solver_lhs1" localSheetId="5" hidden="1">'13126_Albert'!$G$4</definedName>
    <definedName name="solver_lhs2" localSheetId="1" hidden="1">'12628_Albert'!$G$4</definedName>
    <definedName name="solver_lhs2" localSheetId="3" hidden="1">'12662_Albert'!$G$4</definedName>
    <definedName name="solver_lhs2" localSheetId="5" hidden="1">'13126_Albert'!$G$4</definedName>
    <definedName name="solver_lhs3" localSheetId="1" hidden="1">'12628_Albert'!$G$3</definedName>
    <definedName name="solver_lhs3" localSheetId="3" hidden="1">'12662_Albert'!$G$3</definedName>
    <definedName name="solver_lhs3" localSheetId="5" hidden="1">'13126_Albert'!$G$3</definedName>
    <definedName name="solver_lhs4" localSheetId="1" hidden="1">'12628_Albert'!$G$3</definedName>
    <definedName name="solver_lhs4" localSheetId="3" hidden="1">'12662_Albert'!$G$3</definedName>
    <definedName name="solver_lhs4" localSheetId="5" hidden="1">'13126_Albert'!$G$3</definedName>
    <definedName name="solver_lhs5" localSheetId="1" hidden="1">'12628_Albert'!$G$4</definedName>
    <definedName name="solver_lhs5" localSheetId="3" hidden="1">'12662_Albert'!$G$4</definedName>
    <definedName name="solver_lhs5" localSheetId="5" hidden="1">'13126_Albert'!$G$4</definedName>
    <definedName name="solver_lin" localSheetId="1" hidden="1">2</definedName>
    <definedName name="solver_lin" localSheetId="3" hidden="1">2</definedName>
    <definedName name="solver_lin" localSheetId="5" hidden="1">2</definedName>
    <definedName name="solver_lin" localSheetId="7" hidden="1">2</definedName>
    <definedName name="solver_neg" localSheetId="1" hidden="1">2</definedName>
    <definedName name="solver_neg" localSheetId="3" hidden="1">2</definedName>
    <definedName name="solver_neg" localSheetId="5" hidden="1">2</definedName>
    <definedName name="solver_neg" localSheetId="7" hidden="1">2</definedName>
    <definedName name="solver_num" localSheetId="1" hidden="1">0</definedName>
    <definedName name="solver_num" localSheetId="3" hidden="1">0</definedName>
    <definedName name="solver_num" localSheetId="5" hidden="1">0</definedName>
    <definedName name="solver_nwt" localSheetId="1" hidden="1">2</definedName>
    <definedName name="solver_nwt" localSheetId="3" hidden="1">2</definedName>
    <definedName name="solver_nwt" localSheetId="5" hidden="1">2</definedName>
    <definedName name="solver_nwt" localSheetId="7" hidden="1">2</definedName>
    <definedName name="solver_opt" localSheetId="1" hidden="1">'12628_Albert'!$D$17</definedName>
    <definedName name="solver_opt" localSheetId="3" hidden="1">'12662_Albert'!$D$17</definedName>
    <definedName name="solver_opt" localSheetId="5" hidden="1">'13126_Albert'!$D$17</definedName>
    <definedName name="solver_opt" localSheetId="7" hidden="1">'13136_Log_Linear'!$D$15</definedName>
    <definedName name="solver_pre" localSheetId="1" hidden="1">0.000000000001</definedName>
    <definedName name="solver_pre" localSheetId="3" hidden="1">0.000000000001</definedName>
    <definedName name="solver_pre" localSheetId="5" hidden="1">0.000000000001</definedName>
    <definedName name="solver_pre" localSheetId="7" hidden="1">0.000000000001</definedName>
    <definedName name="solver_rel1" localSheetId="1" hidden="1">3</definedName>
    <definedName name="solver_rel1" localSheetId="3" hidden="1">3</definedName>
    <definedName name="solver_rel1" localSheetId="5" hidden="1">3</definedName>
    <definedName name="solver_rel2" localSheetId="1" hidden="1">3</definedName>
    <definedName name="solver_rel2" localSheetId="3" hidden="1">3</definedName>
    <definedName name="solver_rel2" localSheetId="5" hidden="1">3</definedName>
    <definedName name="solver_rel3" localSheetId="1" hidden="1">3</definedName>
    <definedName name="solver_rel3" localSheetId="3" hidden="1">3</definedName>
    <definedName name="solver_rel3" localSheetId="5" hidden="1">3</definedName>
    <definedName name="solver_rel4" localSheetId="1" hidden="1">3</definedName>
    <definedName name="solver_rel4" localSheetId="3" hidden="1">3</definedName>
    <definedName name="solver_rel4" localSheetId="5" hidden="1">3</definedName>
    <definedName name="solver_rel5" localSheetId="1" hidden="1">3</definedName>
    <definedName name="solver_rel5" localSheetId="3" hidden="1">3</definedName>
    <definedName name="solver_rel5" localSheetId="5" hidden="1">3</definedName>
    <definedName name="solver_rhs1" localSheetId="1" hidden="1">'12628_Albert'!$J$1</definedName>
    <definedName name="solver_rhs1" localSheetId="3" hidden="1">'12662_Albert'!$J$1</definedName>
    <definedName name="solver_rhs1" localSheetId="5" hidden="1">'13126_Albert'!$J$1</definedName>
    <definedName name="solver_rhs2" localSheetId="1" hidden="1">'12628_Albert'!$J$1</definedName>
    <definedName name="solver_rhs2" localSheetId="3" hidden="1">'12662_Albert'!$J$1</definedName>
    <definedName name="solver_rhs2" localSheetId="5" hidden="1">'13126_Albert'!$J$1</definedName>
    <definedName name="solver_rhs3" localSheetId="1" hidden="1">'12628_Albert'!$G$4</definedName>
    <definedName name="solver_rhs3" localSheetId="3" hidden="1">'12662_Albert'!$G$4</definedName>
    <definedName name="solver_rhs3" localSheetId="5" hidden="1">'13126_Albert'!$G$4</definedName>
    <definedName name="solver_rhs4" localSheetId="1" hidden="1">'12628_Albert'!$J$1</definedName>
    <definedName name="solver_rhs4" localSheetId="3" hidden="1">'12662_Albert'!$J$1</definedName>
    <definedName name="solver_rhs4" localSheetId="5" hidden="1">'13126_Albert'!$J$1</definedName>
    <definedName name="solver_rhs5" localSheetId="1" hidden="1">'12628_Albert'!$J$1</definedName>
    <definedName name="solver_rhs5" localSheetId="3" hidden="1">'12662_Albert'!$J$1</definedName>
    <definedName name="solver_rhs5" localSheetId="5" hidden="1">'13126_Albert'!$J$1</definedName>
    <definedName name="solver_scl" localSheetId="1" hidden="1">0</definedName>
    <definedName name="solver_scl" localSheetId="3" hidden="1">0</definedName>
    <definedName name="solver_scl" localSheetId="5" hidden="1">0</definedName>
    <definedName name="solver_scl" localSheetId="7" hidden="1">0</definedName>
    <definedName name="solver_sho" localSheetId="1" hidden="1">2</definedName>
    <definedName name="solver_sho" localSheetId="3" hidden="1">2</definedName>
    <definedName name="solver_sho" localSheetId="5" hidden="1">2</definedName>
    <definedName name="solver_sho" localSheetId="7" hidden="1">2</definedName>
    <definedName name="solver_tim" localSheetId="1" hidden="1">100</definedName>
    <definedName name="solver_tim" localSheetId="3" hidden="1">100</definedName>
    <definedName name="solver_tim" localSheetId="5" hidden="1">100</definedName>
    <definedName name="solver_tim" localSheetId="7" hidden="1">100</definedName>
    <definedName name="solver_tol" localSheetId="1" hidden="1">0.05</definedName>
    <definedName name="solver_tol" localSheetId="3" hidden="1">0.05</definedName>
    <definedName name="solver_tol" localSheetId="5" hidden="1">0.05</definedName>
    <definedName name="solver_tol" localSheetId="7" hidden="1">0.05</definedName>
    <definedName name="solver_typ" localSheetId="1" hidden="1">2</definedName>
    <definedName name="solver_typ" localSheetId="3" hidden="1">2</definedName>
    <definedName name="solver_typ" localSheetId="5" hidden="1">2</definedName>
    <definedName name="solver_typ" localSheetId="7" hidden="1">2</definedName>
    <definedName name="solver_val" localSheetId="1" hidden="1">0</definedName>
    <definedName name="solver_val" localSheetId="3" hidden="1">0</definedName>
    <definedName name="solver_val" localSheetId="5" hidden="1">0</definedName>
    <definedName name="solver_val" localSheetId="7" hidden="1">0</definedName>
  </definedNames>
  <calcPr calcId="152511"/>
</workbook>
</file>

<file path=xl/calcChain.xml><?xml version="1.0" encoding="utf-8"?>
<calcChain xmlns="http://schemas.openxmlformats.org/spreadsheetml/2006/main">
  <c r="B46" i="28" l="1"/>
  <c r="B45" i="28"/>
  <c r="B44" i="28"/>
  <c r="B43" i="28"/>
  <c r="B42" i="28"/>
  <c r="B41" i="28"/>
  <c r="B40" i="28"/>
  <c r="B39" i="28"/>
  <c r="B38" i="28"/>
  <c r="B37" i="28"/>
  <c r="B36" i="28"/>
  <c r="B35" i="28"/>
  <c r="B34" i="28"/>
  <c r="B33" i="28"/>
  <c r="B32" i="28"/>
  <c r="B14" i="28"/>
  <c r="B13" i="28"/>
  <c r="B12" i="28"/>
  <c r="B11" i="28"/>
  <c r="B10" i="28"/>
  <c r="B9" i="28"/>
  <c r="B8" i="28"/>
  <c r="B7" i="28"/>
  <c r="B6" i="28"/>
  <c r="B5" i="28"/>
  <c r="B4" i="28"/>
  <c r="B3" i="28"/>
  <c r="B2" i="28"/>
  <c r="B31" i="28"/>
  <c r="B30" i="28"/>
  <c r="B29" i="28"/>
  <c r="B28" i="28"/>
  <c r="B27" i="28"/>
  <c r="B26" i="28"/>
  <c r="B25" i="28"/>
  <c r="B24" i="28"/>
  <c r="B23" i="28"/>
  <c r="B22" i="28"/>
  <c r="B21" i="28"/>
  <c r="B20" i="28"/>
  <c r="B19" i="28"/>
  <c r="B18" i="28"/>
  <c r="B17" i="28"/>
  <c r="M3" i="27" l="1"/>
  <c r="C117" i="27"/>
  <c r="C116" i="27"/>
  <c r="C115" i="27"/>
  <c r="C114" i="27"/>
  <c r="C113" i="27"/>
  <c r="C112" i="27"/>
  <c r="C111" i="27"/>
  <c r="C110" i="27"/>
  <c r="C109" i="27"/>
  <c r="C108" i="27"/>
  <c r="C107" i="27"/>
  <c r="C106" i="27"/>
  <c r="C105" i="27"/>
  <c r="C104" i="27"/>
  <c r="C103" i="27"/>
  <c r="C102" i="27"/>
  <c r="C101" i="27"/>
  <c r="C100" i="27"/>
  <c r="C99" i="27"/>
  <c r="C98" i="27"/>
  <c r="C97" i="27"/>
  <c r="C96" i="27"/>
  <c r="C95" i="27"/>
  <c r="C94" i="27"/>
  <c r="C93" i="27"/>
  <c r="C92" i="27"/>
  <c r="C91" i="27"/>
  <c r="C90" i="27"/>
  <c r="C89" i="27"/>
  <c r="C88" i="27"/>
  <c r="C87" i="27"/>
  <c r="C86" i="27"/>
  <c r="C85" i="27"/>
  <c r="C84" i="27"/>
  <c r="C83" i="27"/>
  <c r="C82" i="27"/>
  <c r="C81" i="27"/>
  <c r="C80" i="27"/>
  <c r="C79" i="27"/>
  <c r="C78" i="27"/>
  <c r="C77" i="27"/>
  <c r="C76" i="27"/>
  <c r="C75" i="27"/>
  <c r="C74" i="27"/>
  <c r="C73" i="27"/>
  <c r="C72" i="27"/>
  <c r="C71" i="27"/>
  <c r="C70" i="27"/>
  <c r="C69" i="27"/>
  <c r="C68" i="27"/>
  <c r="C67" i="27"/>
  <c r="C66" i="27"/>
  <c r="C65" i="27"/>
  <c r="C64" i="27"/>
  <c r="C63" i="27"/>
  <c r="C62" i="27"/>
  <c r="C61" i="27"/>
  <c r="C60" i="27"/>
  <c r="C59" i="27"/>
  <c r="C58" i="27"/>
  <c r="C57" i="27"/>
  <c r="C56" i="27"/>
  <c r="C55" i="27"/>
  <c r="C54" i="27"/>
  <c r="C53" i="27"/>
  <c r="C52" i="27"/>
  <c r="C51" i="27"/>
  <c r="C50" i="27"/>
  <c r="C49" i="27"/>
  <c r="C48" i="27"/>
  <c r="C47" i="27"/>
  <c r="C46" i="27"/>
  <c r="C45" i="27"/>
  <c r="C44" i="27"/>
  <c r="C43" i="27"/>
  <c r="C42" i="27"/>
  <c r="C41" i="27"/>
  <c r="C40" i="27"/>
  <c r="C39" i="27"/>
  <c r="C38" i="27"/>
  <c r="C37" i="27"/>
  <c r="C36" i="27"/>
  <c r="C35" i="27"/>
  <c r="C34" i="27"/>
  <c r="C33" i="27"/>
  <c r="C32" i="27"/>
  <c r="C31" i="27"/>
  <c r="C30" i="27"/>
  <c r="C29" i="27"/>
  <c r="C28" i="27"/>
  <c r="C27" i="27"/>
  <c r="C26" i="27"/>
  <c r="C25" i="27"/>
  <c r="C24" i="27"/>
  <c r="C23" i="27"/>
  <c r="C22" i="27"/>
  <c r="C21" i="27"/>
  <c r="C20" i="27"/>
  <c r="C19" i="27"/>
  <c r="C18" i="27"/>
  <c r="C14" i="27"/>
  <c r="D14" i="27" s="1"/>
  <c r="C13" i="27"/>
  <c r="D13" i="27" s="1"/>
  <c r="C12" i="27"/>
  <c r="D12" i="27" s="1"/>
  <c r="C11" i="27"/>
  <c r="D11" i="27" s="1"/>
  <c r="C10" i="27"/>
  <c r="D10" i="27" s="1"/>
  <c r="C9" i="27"/>
  <c r="D9" i="27" s="1"/>
  <c r="C8" i="27"/>
  <c r="D8" i="27" s="1"/>
  <c r="C7" i="27"/>
  <c r="D7" i="27" s="1"/>
  <c r="C6" i="27"/>
  <c r="D6" i="27" s="1"/>
  <c r="C5" i="27"/>
  <c r="D5" i="27" s="1"/>
  <c r="C4" i="27"/>
  <c r="D4" i="27" s="1"/>
  <c r="C3" i="27"/>
  <c r="D3" i="27" s="1"/>
  <c r="C2" i="27"/>
  <c r="D2" i="27" s="1"/>
  <c r="M3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51" i="14"/>
  <c r="C50" i="14"/>
  <c r="C49" i="14"/>
  <c r="C48" i="14"/>
  <c r="C47" i="14"/>
  <c r="C46" i="14"/>
  <c r="C45" i="14"/>
  <c r="C44" i="14"/>
  <c r="C43" i="14"/>
  <c r="C42" i="14"/>
  <c r="C41" i="14"/>
  <c r="C40" i="14"/>
  <c r="C39" i="14"/>
  <c r="C38" i="14"/>
  <c r="C37" i="14"/>
  <c r="C36" i="14"/>
  <c r="C35" i="14"/>
  <c r="C34" i="14"/>
  <c r="C33" i="14"/>
  <c r="C32" i="14"/>
  <c r="C31" i="14"/>
  <c r="C30" i="14"/>
  <c r="C29" i="14"/>
  <c r="C28" i="14"/>
  <c r="C27" i="14"/>
  <c r="C26" i="14"/>
  <c r="C25" i="14"/>
  <c r="C24" i="14"/>
  <c r="C23" i="14"/>
  <c r="C22" i="14"/>
  <c r="C21" i="14"/>
  <c r="C20" i="14"/>
  <c r="C16" i="14"/>
  <c r="D16" i="14" s="1"/>
  <c r="C15" i="14"/>
  <c r="D15" i="14" s="1"/>
  <c r="C14" i="14"/>
  <c r="D14" i="14" s="1"/>
  <c r="C13" i="14"/>
  <c r="D13" i="14" s="1"/>
  <c r="C12" i="14"/>
  <c r="D12" i="14" s="1"/>
  <c r="C11" i="14"/>
  <c r="D11" i="14" s="1"/>
  <c r="C10" i="14"/>
  <c r="D10" i="14" s="1"/>
  <c r="C9" i="14"/>
  <c r="D9" i="14" s="1"/>
  <c r="C8" i="14"/>
  <c r="D8" i="14" s="1"/>
  <c r="C7" i="14"/>
  <c r="D7" i="14" s="1"/>
  <c r="C6" i="14"/>
  <c r="D6" i="14" s="1"/>
  <c r="C5" i="14"/>
  <c r="D5" i="14" s="1"/>
  <c r="C4" i="14"/>
  <c r="D4" i="14" s="1"/>
  <c r="C3" i="14"/>
  <c r="D3" i="14" s="1"/>
  <c r="C2" i="14"/>
  <c r="D2" i="14" s="1"/>
  <c r="M3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45" i="12"/>
  <c r="C44" i="12"/>
  <c r="C43" i="12"/>
  <c r="C42" i="12"/>
  <c r="C41" i="12"/>
  <c r="C40" i="12"/>
  <c r="C39" i="12"/>
  <c r="C38" i="12"/>
  <c r="C37" i="12"/>
  <c r="C36" i="12"/>
  <c r="C35" i="12"/>
  <c r="C34" i="12"/>
  <c r="C33" i="12"/>
  <c r="C32" i="12"/>
  <c r="C31" i="12"/>
  <c r="C30" i="12"/>
  <c r="C29" i="12"/>
  <c r="C28" i="12"/>
  <c r="C27" i="12"/>
  <c r="C26" i="12"/>
  <c r="C25" i="12"/>
  <c r="C24" i="12"/>
  <c r="C23" i="12"/>
  <c r="C22" i="12"/>
  <c r="C21" i="12"/>
  <c r="C20" i="12"/>
  <c r="C16" i="12"/>
  <c r="D16" i="12" s="1"/>
  <c r="C15" i="12"/>
  <c r="D15" i="12" s="1"/>
  <c r="C14" i="12"/>
  <c r="D14" i="12" s="1"/>
  <c r="C13" i="12"/>
  <c r="D13" i="12" s="1"/>
  <c r="C12" i="12"/>
  <c r="D12" i="12" s="1"/>
  <c r="C11" i="12"/>
  <c r="D11" i="12" s="1"/>
  <c r="C10" i="12"/>
  <c r="D10" i="12" s="1"/>
  <c r="C9" i="12"/>
  <c r="D9" i="12" s="1"/>
  <c r="C8" i="12"/>
  <c r="D8" i="12" s="1"/>
  <c r="C7" i="12"/>
  <c r="D7" i="12" s="1"/>
  <c r="C6" i="12"/>
  <c r="D6" i="12" s="1"/>
  <c r="C5" i="12"/>
  <c r="D5" i="12" s="1"/>
  <c r="C4" i="12"/>
  <c r="D4" i="12" s="1"/>
  <c r="C3" i="12"/>
  <c r="D3" i="12" s="1"/>
  <c r="C2" i="12"/>
  <c r="D2" i="12" s="1"/>
  <c r="D15" i="27" l="1"/>
  <c r="D17" i="14"/>
  <c r="D17" i="12"/>
  <c r="M3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44" i="10"/>
  <c r="C43" i="10"/>
  <c r="C42" i="10"/>
  <c r="C41" i="10"/>
  <c r="C40" i="10"/>
  <c r="C39" i="10"/>
  <c r="C38" i="10"/>
  <c r="C37" i="10"/>
  <c r="C36" i="10"/>
  <c r="C35" i="10"/>
  <c r="C34" i="10"/>
  <c r="C33" i="10"/>
  <c r="C32" i="10"/>
  <c r="C31" i="10"/>
  <c r="C30" i="10"/>
  <c r="C29" i="10"/>
  <c r="C28" i="10"/>
  <c r="C27" i="10"/>
  <c r="C26" i="10"/>
  <c r="C25" i="10"/>
  <c r="C24" i="10"/>
  <c r="C23" i="10"/>
  <c r="C22" i="10"/>
  <c r="C21" i="10"/>
  <c r="C20" i="10"/>
  <c r="C16" i="10"/>
  <c r="D16" i="10" s="1"/>
  <c r="C15" i="10"/>
  <c r="D15" i="10" s="1"/>
  <c r="C14" i="10"/>
  <c r="D14" i="10" s="1"/>
  <c r="C13" i="10"/>
  <c r="D13" i="10" s="1"/>
  <c r="C12" i="10"/>
  <c r="D12" i="10" s="1"/>
  <c r="C11" i="10"/>
  <c r="D11" i="10" s="1"/>
  <c r="C10" i="10"/>
  <c r="D10" i="10" s="1"/>
  <c r="C9" i="10"/>
  <c r="D9" i="10" s="1"/>
  <c r="C8" i="10"/>
  <c r="D8" i="10" s="1"/>
  <c r="C7" i="10"/>
  <c r="D7" i="10" s="1"/>
  <c r="C6" i="10"/>
  <c r="D6" i="10" s="1"/>
  <c r="C5" i="10"/>
  <c r="D5" i="10" s="1"/>
  <c r="C4" i="10"/>
  <c r="D4" i="10" s="1"/>
  <c r="C3" i="10"/>
  <c r="D3" i="10" s="1"/>
  <c r="C2" i="10"/>
  <c r="D2" i="10" s="1"/>
  <c r="B14" i="9"/>
  <c r="B10" i="9"/>
  <c r="B5" i="9"/>
  <c r="B13" i="9"/>
  <c r="B9" i="9"/>
  <c r="B8" i="9"/>
  <c r="B4" i="9"/>
  <c r="B12" i="9"/>
  <c r="B7" i="9"/>
  <c r="B3" i="9"/>
  <c r="B11" i="9"/>
  <c r="B6" i="9"/>
  <c r="B2" i="9"/>
  <c r="B16" i="8"/>
  <c r="B11" i="8"/>
  <c r="B6" i="8"/>
  <c r="B15" i="8"/>
  <c r="B10" i="8"/>
  <c r="B5" i="8"/>
  <c r="B14" i="8"/>
  <c r="B9" i="8"/>
  <c r="B4" i="8"/>
  <c r="B13" i="8"/>
  <c r="B8" i="8"/>
  <c r="B3" i="8"/>
  <c r="B12" i="8"/>
  <c r="B7" i="8"/>
  <c r="B2" i="8"/>
  <c r="B16" i="7"/>
  <c r="B11" i="7"/>
  <c r="B6" i="7"/>
  <c r="B15" i="7"/>
  <c r="B10" i="7"/>
  <c r="B5" i="7"/>
  <c r="B14" i="7"/>
  <c r="B9" i="7"/>
  <c r="B4" i="7"/>
  <c r="B13" i="7"/>
  <c r="B8" i="7"/>
  <c r="B3" i="7"/>
  <c r="B12" i="7"/>
  <c r="B7" i="7"/>
  <c r="B2" i="7"/>
  <c r="B11" i="6"/>
  <c r="B6" i="6"/>
  <c r="B10" i="6"/>
  <c r="B5" i="6"/>
  <c r="B14" i="6"/>
  <c r="B9" i="6"/>
  <c r="B4" i="6"/>
  <c r="B13" i="6"/>
  <c r="B8" i="6"/>
  <c r="B3" i="6"/>
  <c r="B12" i="6"/>
  <c r="B7" i="6"/>
  <c r="B2" i="6"/>
  <c r="D17" i="10" l="1"/>
</calcChain>
</file>

<file path=xl/sharedStrings.xml><?xml version="1.0" encoding="utf-8"?>
<sst xmlns="http://schemas.openxmlformats.org/spreadsheetml/2006/main" count="222" uniqueCount="32">
  <si>
    <t>Time</t>
  </si>
  <si>
    <t>CFU</t>
  </si>
  <si>
    <t>Strain</t>
  </si>
  <si>
    <t>Replicate</t>
  </si>
  <si>
    <t>A</t>
  </si>
  <si>
    <t>B</t>
  </si>
  <si>
    <t>C</t>
  </si>
  <si>
    <t>Measured LOG10(N)</t>
  </si>
  <si>
    <t>Identified LOG10(N)</t>
  </si>
  <si>
    <t>Squared difference</t>
  </si>
  <si>
    <t>Least Sum of Squared Error</t>
  </si>
  <si>
    <t>Parameters</t>
  </si>
  <si>
    <t>Parameter values</t>
  </si>
  <si>
    <t>kmax</t>
  </si>
  <si>
    <t>LOG10(N0)</t>
  </si>
  <si>
    <t>delta</t>
  </si>
  <si>
    <t>p</t>
  </si>
  <si>
    <t>LOG10(Nres)</t>
  </si>
  <si>
    <t>Standard Error</t>
  </si>
  <si>
    <t>Mean Sum of Squared Error</t>
  </si>
  <si>
    <t>R-Square</t>
  </si>
  <si>
    <t>R-Square adjusted</t>
  </si>
  <si>
    <t>Root Mean Sum of Squared Error</t>
  </si>
  <si>
    <t>Inactivation model identified</t>
  </si>
  <si>
    <t>N= (N0-Nres)10**(-((t/delta)**p))+ Nres</t>
  </si>
  <si>
    <t>For identification purposes reformulated as</t>
  </si>
  <si>
    <t>LOG10(N)=LOG10((10**LOG10(N0)-10**LOG10(Nres))*10**((-t/delta)**p)+10**log10(Nres))</t>
  </si>
  <si>
    <t>as can be derived from</t>
  </si>
  <si>
    <t>I. Albert and P. Mafart 2005. A modified Weibull model for bacterial inactivation. International Journal of Food Microbiology, 100, 197-211</t>
  </si>
  <si>
    <t>N= N0 * exp(-kmax * t)</t>
  </si>
  <si>
    <t xml:space="preserve">LOG10(N)=LOG10(N0)-kmax*t/LN(10) </t>
  </si>
  <si>
    <t>W.D. Bigelow and J.R. Esty 1920. The thermal death point in relation to typical thermophylic organisms. Journal of Infectious Diseases, 27, 602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</si>
</sst>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ont="1"/>
    <xf numFmtId="164" fontId="0" fillId="0" borderId="0" xfId="0" applyNumberFormat="1" applyFont="1"/>
    <xf numFmtId="2" fontId="2" fillId="0" borderId="0" xfId="0" applyNumberFormat="1" applyFont="1"/>
    <xf numFmtId="2" fontId="1" fillId="0" borderId="0" xfId="0" applyNumberFormat="1" applyFont="1"/>
    <xf numFmtId="2" fontId="0" fillId="0" borderId="0" xfId="0" applyNumberFormat="1"/>
    <xf numFmtId="2" fontId="1" fillId="0" borderId="0" xfId="0" applyNumberFormat="1" applyFont="1" applyAlignment="1">
      <alignment horizontal="right"/>
    </xf>
    <xf numFmtId="2" fontId="4" fillId="0" borderId="0" xfId="0" applyNumberFormat="1" applyFont="1" applyAlignment="1">
      <alignment wrapText="1"/>
    </xf>
    <xf numFmtId="2" fontId="4" fillId="0" borderId="0" xfId="0" applyNumberFormat="1" applyFont="1"/>
    <xf numFmtId="2" fontId="5" fillId="0" borderId="0" xfId="0" applyNumberFormat="1" applyFont="1"/>
    <xf numFmtId="0" fontId="5" fillId="0" borderId="0" xfId="0" applyFont="1"/>
    <xf numFmtId="164" fontId="5" fillId="0" borderId="0" xfId="0" applyNumberFormat="1" applyFont="1"/>
    <xf numFmtId="2" fontId="0" fillId="0" borderId="0" xfId="0" applyNumberFormat="1" applyFont="1"/>
    <xf numFmtId="2" fontId="4" fillId="0" borderId="0" xfId="0" applyNumberFormat="1" applyFont="1" applyAlignment="1">
      <alignment horizontal="right"/>
    </xf>
    <xf numFmtId="164" fontId="0" fillId="0" borderId="0" xfId="0" applyNumberFormat="1"/>
    <xf numFmtId="164" fontId="4" fillId="0" borderId="0" xfId="0" applyNumberFormat="1" applyFont="1"/>
    <xf numFmtId="2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2" fontId="3" fillId="0" borderId="0" xfId="0" applyNumberFormat="1" applyFont="1" applyAlignment="1">
      <alignment vertical="top" wrapText="1"/>
    </xf>
    <xf numFmtId="0" fontId="3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'12628_Albert'!$A$2:$A$16</c:f>
              <c:numCache>
                <c:formatCode>0.00</c:formatCode>
                <c:ptCount val="15"/>
                <c:pt idx="0">
                  <c:v>0</c:v>
                </c:pt>
                <c:pt idx="1">
                  <c:v>11</c:v>
                </c:pt>
                <c:pt idx="2">
                  <c:v>13</c:v>
                </c:pt>
                <c:pt idx="3">
                  <c:v>14</c:v>
                </c:pt>
                <c:pt idx="4">
                  <c:v>17</c:v>
                </c:pt>
                <c:pt idx="5">
                  <c:v>0</c:v>
                </c:pt>
                <c:pt idx="6">
                  <c:v>11</c:v>
                </c:pt>
                <c:pt idx="7">
                  <c:v>13</c:v>
                </c:pt>
                <c:pt idx="8">
                  <c:v>14</c:v>
                </c:pt>
                <c:pt idx="9">
                  <c:v>17</c:v>
                </c:pt>
                <c:pt idx="10">
                  <c:v>0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17</c:v>
                </c:pt>
              </c:numCache>
            </c:numRef>
          </c:xVal>
          <c:yVal>
            <c:numRef>
              <c:f>'12628_Albert'!$B$2:$B$16</c:f>
              <c:numCache>
                <c:formatCode>0.00</c:formatCode>
                <c:ptCount val="15"/>
                <c:pt idx="0">
                  <c:v>5.6334684555795862</c:v>
                </c:pt>
                <c:pt idx="1">
                  <c:v>3.0681858617461617</c:v>
                </c:pt>
                <c:pt idx="2">
                  <c:v>2.2174839442139063</c:v>
                </c:pt>
                <c:pt idx="3">
                  <c:v>2.5440680443502757</c:v>
                </c:pt>
                <c:pt idx="4">
                  <c:v>2.0606978403536118</c:v>
                </c:pt>
                <c:pt idx="5">
                  <c:v>5.7781512503836439</c:v>
                </c:pt>
                <c:pt idx="6">
                  <c:v>3.5185139398778875</c:v>
                </c:pt>
                <c:pt idx="7">
                  <c:v>2.6180480967120929</c:v>
                </c:pt>
                <c:pt idx="8">
                  <c:v>2.1760912590556813</c:v>
                </c:pt>
                <c:pt idx="9">
                  <c:v>2.667452952889954</c:v>
                </c:pt>
                <c:pt idx="10">
                  <c:v>5.6989700043360187</c:v>
                </c:pt>
                <c:pt idx="11">
                  <c:v>3.4313637641589874</c:v>
                </c:pt>
                <c:pt idx="12">
                  <c:v>2.3979400086720375</c:v>
                </c:pt>
                <c:pt idx="13">
                  <c:v>2</c:v>
                </c:pt>
                <c:pt idx="14">
                  <c:v>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dPt>
            <c:idx val="0"/>
            <c:bubble3D val="0"/>
          </c:dPt>
          <c:xVal>
            <c:numRef>
              <c:f>'12628_Albert'!$A$20:$A$119</c:f>
              <c:numCache>
                <c:formatCode>0.00</c:formatCode>
                <c:ptCount val="100"/>
                <c:pt idx="0">
                  <c:v>0</c:v>
                </c:pt>
                <c:pt idx="1">
                  <c:v>0.17</c:v>
                </c:pt>
                <c:pt idx="2">
                  <c:v>0.34</c:v>
                </c:pt>
                <c:pt idx="3">
                  <c:v>0.51</c:v>
                </c:pt>
                <c:pt idx="4">
                  <c:v>0.68</c:v>
                </c:pt>
                <c:pt idx="5">
                  <c:v>0.85000000000000009</c:v>
                </c:pt>
                <c:pt idx="6">
                  <c:v>1.02</c:v>
                </c:pt>
                <c:pt idx="7">
                  <c:v>1.19</c:v>
                </c:pt>
                <c:pt idx="8">
                  <c:v>1.3599999999999999</c:v>
                </c:pt>
                <c:pt idx="9">
                  <c:v>1.5299999999999998</c:v>
                </c:pt>
                <c:pt idx="10">
                  <c:v>1.6999999999999997</c:v>
                </c:pt>
                <c:pt idx="11">
                  <c:v>1.8699999999999997</c:v>
                </c:pt>
                <c:pt idx="12">
                  <c:v>2.0399999999999996</c:v>
                </c:pt>
                <c:pt idx="13">
                  <c:v>2.2099999999999995</c:v>
                </c:pt>
                <c:pt idx="14">
                  <c:v>2.3799999999999994</c:v>
                </c:pt>
                <c:pt idx="15">
                  <c:v>2.5499999999999994</c:v>
                </c:pt>
                <c:pt idx="16">
                  <c:v>2.7199999999999993</c:v>
                </c:pt>
                <c:pt idx="17">
                  <c:v>2.8899999999999992</c:v>
                </c:pt>
                <c:pt idx="18">
                  <c:v>3.0599999999999992</c:v>
                </c:pt>
                <c:pt idx="19">
                  <c:v>3.2299999999999991</c:v>
                </c:pt>
                <c:pt idx="20">
                  <c:v>3.399999999999999</c:v>
                </c:pt>
                <c:pt idx="21">
                  <c:v>3.569999999999999</c:v>
                </c:pt>
                <c:pt idx="22">
                  <c:v>3.7399999999999989</c:v>
                </c:pt>
                <c:pt idx="23">
                  <c:v>3.9099999999999988</c:v>
                </c:pt>
                <c:pt idx="24">
                  <c:v>4.0799999999999992</c:v>
                </c:pt>
                <c:pt idx="25">
                  <c:v>4.2499999999999991</c:v>
                </c:pt>
                <c:pt idx="26">
                  <c:v>4.419999999999999</c:v>
                </c:pt>
                <c:pt idx="27">
                  <c:v>4.589999999999999</c:v>
                </c:pt>
                <c:pt idx="28">
                  <c:v>4.7599999999999989</c:v>
                </c:pt>
                <c:pt idx="29">
                  <c:v>4.9299999999999988</c:v>
                </c:pt>
                <c:pt idx="30">
                  <c:v>5.0999999999999988</c:v>
                </c:pt>
                <c:pt idx="31">
                  <c:v>5.2699999999999987</c:v>
                </c:pt>
                <c:pt idx="32">
                  <c:v>5.4399999999999986</c:v>
                </c:pt>
                <c:pt idx="33">
                  <c:v>5.6099999999999985</c:v>
                </c:pt>
                <c:pt idx="34">
                  <c:v>5.7799999999999985</c:v>
                </c:pt>
                <c:pt idx="35">
                  <c:v>5.9499999999999984</c:v>
                </c:pt>
                <c:pt idx="36">
                  <c:v>6.1199999999999983</c:v>
                </c:pt>
                <c:pt idx="37">
                  <c:v>6.2899999999999983</c:v>
                </c:pt>
                <c:pt idx="38">
                  <c:v>6.4599999999999982</c:v>
                </c:pt>
                <c:pt idx="39">
                  <c:v>6.6299999999999981</c:v>
                </c:pt>
                <c:pt idx="40">
                  <c:v>6.799999999999998</c:v>
                </c:pt>
                <c:pt idx="41">
                  <c:v>6.969999999999998</c:v>
                </c:pt>
                <c:pt idx="42">
                  <c:v>7.1399999999999979</c:v>
                </c:pt>
                <c:pt idx="43">
                  <c:v>7.3099999999999978</c:v>
                </c:pt>
                <c:pt idx="44">
                  <c:v>7.4799999999999978</c:v>
                </c:pt>
                <c:pt idx="45">
                  <c:v>7.6499999999999977</c:v>
                </c:pt>
                <c:pt idx="46">
                  <c:v>7.8199999999999976</c:v>
                </c:pt>
                <c:pt idx="47">
                  <c:v>7.9899999999999975</c:v>
                </c:pt>
                <c:pt idx="48">
                  <c:v>8.1599999999999984</c:v>
                </c:pt>
                <c:pt idx="49">
                  <c:v>8.3299999999999983</c:v>
                </c:pt>
                <c:pt idx="50">
                  <c:v>8.4999999999999982</c:v>
                </c:pt>
                <c:pt idx="51">
                  <c:v>8.6699999999999982</c:v>
                </c:pt>
                <c:pt idx="52">
                  <c:v>8.8399999999999981</c:v>
                </c:pt>
                <c:pt idx="53">
                  <c:v>9.009999999999998</c:v>
                </c:pt>
                <c:pt idx="54">
                  <c:v>9.1799999999999979</c:v>
                </c:pt>
                <c:pt idx="55">
                  <c:v>9.3499999999999979</c:v>
                </c:pt>
                <c:pt idx="56">
                  <c:v>9.5199999999999978</c:v>
                </c:pt>
                <c:pt idx="57">
                  <c:v>9.6899999999999977</c:v>
                </c:pt>
                <c:pt idx="58">
                  <c:v>9.8599999999999977</c:v>
                </c:pt>
                <c:pt idx="59">
                  <c:v>10.029999999999998</c:v>
                </c:pt>
                <c:pt idx="60">
                  <c:v>10.199999999999998</c:v>
                </c:pt>
                <c:pt idx="61">
                  <c:v>10.369999999999997</c:v>
                </c:pt>
                <c:pt idx="62">
                  <c:v>10.539999999999997</c:v>
                </c:pt>
                <c:pt idx="63">
                  <c:v>10.709999999999997</c:v>
                </c:pt>
                <c:pt idx="64">
                  <c:v>10.879999999999997</c:v>
                </c:pt>
                <c:pt idx="65">
                  <c:v>11.049999999999997</c:v>
                </c:pt>
                <c:pt idx="66">
                  <c:v>11.219999999999997</c:v>
                </c:pt>
                <c:pt idx="67">
                  <c:v>11.389999999999997</c:v>
                </c:pt>
                <c:pt idx="68">
                  <c:v>11.559999999999997</c:v>
                </c:pt>
                <c:pt idx="69">
                  <c:v>11.729999999999997</c:v>
                </c:pt>
                <c:pt idx="70">
                  <c:v>11.899999999999997</c:v>
                </c:pt>
                <c:pt idx="71">
                  <c:v>12.069999999999997</c:v>
                </c:pt>
                <c:pt idx="72">
                  <c:v>12.239999999999997</c:v>
                </c:pt>
                <c:pt idx="73">
                  <c:v>12.409999999999997</c:v>
                </c:pt>
                <c:pt idx="74">
                  <c:v>12.579999999999997</c:v>
                </c:pt>
                <c:pt idx="75">
                  <c:v>12.749999999999996</c:v>
                </c:pt>
                <c:pt idx="76">
                  <c:v>12.919999999999996</c:v>
                </c:pt>
                <c:pt idx="77">
                  <c:v>13.089999999999996</c:v>
                </c:pt>
                <c:pt idx="78">
                  <c:v>13.259999999999996</c:v>
                </c:pt>
                <c:pt idx="79">
                  <c:v>13.429999999999996</c:v>
                </c:pt>
                <c:pt idx="80">
                  <c:v>13.599999999999996</c:v>
                </c:pt>
                <c:pt idx="81">
                  <c:v>13.769999999999996</c:v>
                </c:pt>
                <c:pt idx="82">
                  <c:v>13.939999999999996</c:v>
                </c:pt>
                <c:pt idx="83">
                  <c:v>14.109999999999996</c:v>
                </c:pt>
                <c:pt idx="84">
                  <c:v>14.279999999999996</c:v>
                </c:pt>
                <c:pt idx="85">
                  <c:v>14.449999999999996</c:v>
                </c:pt>
                <c:pt idx="86">
                  <c:v>14.619999999999996</c:v>
                </c:pt>
                <c:pt idx="87">
                  <c:v>14.789999999999996</c:v>
                </c:pt>
                <c:pt idx="88">
                  <c:v>14.959999999999996</c:v>
                </c:pt>
                <c:pt idx="89">
                  <c:v>15.129999999999995</c:v>
                </c:pt>
                <c:pt idx="90">
                  <c:v>15.299999999999995</c:v>
                </c:pt>
                <c:pt idx="91">
                  <c:v>15.469999999999995</c:v>
                </c:pt>
                <c:pt idx="92">
                  <c:v>15.639999999999995</c:v>
                </c:pt>
                <c:pt idx="93">
                  <c:v>15.809999999999995</c:v>
                </c:pt>
                <c:pt idx="94">
                  <c:v>15.979999999999995</c:v>
                </c:pt>
                <c:pt idx="95">
                  <c:v>16.149999999999995</c:v>
                </c:pt>
                <c:pt idx="96">
                  <c:v>16.319999999999997</c:v>
                </c:pt>
                <c:pt idx="97">
                  <c:v>16.489999999999998</c:v>
                </c:pt>
                <c:pt idx="98">
                  <c:v>16.66</c:v>
                </c:pt>
                <c:pt idx="99">
                  <c:v>16.830000000000002</c:v>
                </c:pt>
              </c:numCache>
            </c:numRef>
          </c:xVal>
          <c:yVal>
            <c:numRef>
              <c:f>'12628_Albert'!$C$20:$C$119</c:f>
              <c:numCache>
                <c:formatCode>0.00</c:formatCode>
                <c:ptCount val="100"/>
                <c:pt idx="0">
                  <c:v>5.7034177421852155</c:v>
                </c:pt>
                <c:pt idx="1">
                  <c:v>5.7033894839204375</c:v>
                </c:pt>
                <c:pt idx="2">
                  <c:v>5.7032313605870701</c:v>
                </c:pt>
                <c:pt idx="3">
                  <c:v>5.7028558694949405</c:v>
                </c:pt>
                <c:pt idx="4">
                  <c:v>5.7021884349894432</c:v>
                </c:pt>
                <c:pt idx="5">
                  <c:v>5.7011614139458002</c:v>
                </c:pt>
                <c:pt idx="6">
                  <c:v>5.6997118313834561</c:v>
                </c:pt>
                <c:pt idx="7">
                  <c:v>5.6977801804652053</c:v>
                </c:pt>
                <c:pt idx="8">
                  <c:v>5.6953096845266913</c:v>
                </c:pt>
                <c:pt idx="9">
                  <c:v>5.692245800766714</c:v>
                </c:pt>
                <c:pt idx="10">
                  <c:v>5.688535865588606</c:v>
                </c:pt>
                <c:pt idx="11">
                  <c:v>5.6841288297373165</c:v>
                </c:pt>
                <c:pt idx="12">
                  <c:v>5.6789750537392694</c:v>
                </c:pt>
                <c:pt idx="13">
                  <c:v>5.6730261456797244</c:v>
                </c:pt>
                <c:pt idx="14">
                  <c:v>5.6662348297772027</c:v>
                </c:pt>
                <c:pt idx="15">
                  <c:v>5.6585548380203701</c:v>
                </c:pt>
                <c:pt idx="16">
                  <c:v>5.6499408195007561</c:v>
                </c:pt>
                <c:pt idx="17">
                  <c:v>5.6403482636090692</c:v>
                </c:pt>
                <c:pt idx="18">
                  <c:v>5.629733434291837</c:v>
                </c:pt>
                <c:pt idx="19">
                  <c:v>5.6180533132757837</c:v>
                </c:pt>
                <c:pt idx="20">
                  <c:v>5.6052655506712368</c:v>
                </c:pt>
                <c:pt idx="21">
                  <c:v>5.5913284217315269</c:v>
                </c:pt>
                <c:pt idx="22">
                  <c:v>5.5762007888166805</c:v>
                </c:pt>
                <c:pt idx="23">
                  <c:v>5.5598420678153548</c:v>
                </c:pt>
                <c:pt idx="24">
                  <c:v>5.5422121984382411</c:v>
                </c:pt>
                <c:pt idx="25">
                  <c:v>5.5232716179225196</c:v>
                </c:pt>
                <c:pt idx="26">
                  <c:v>5.5029812377897871</c:v>
                </c:pt>
                <c:pt idx="27">
                  <c:v>5.4813024233863485</c:v>
                </c:pt>
                <c:pt idx="28">
                  <c:v>5.4581969760100693</c:v>
                </c:pt>
                <c:pt idx="29">
                  <c:v>5.4336271174965187</c:v>
                </c:pt>
                <c:pt idx="30">
                  <c:v>5.4075554772025649</c:v>
                </c:pt>
                <c:pt idx="31">
                  <c:v>5.3799450813911909</c:v>
                </c:pt>
                <c:pt idx="32">
                  <c:v>5.3507593450905766</c:v>
                </c:pt>
                <c:pt idx="33">
                  <c:v>5.3199620665768421</c:v>
                </c:pt>
                <c:pt idx="34">
                  <c:v>5.2875174247174268</c:v>
                </c:pt>
                <c:pt idx="35">
                  <c:v>5.2533899795155916</c:v>
                </c:pt>
                <c:pt idx="36">
                  <c:v>5.2175446763219524</c:v>
                </c:pt>
                <c:pt idx="37">
                  <c:v>5.1799468543336324</c:v>
                </c:pt>
                <c:pt idx="38">
                  <c:v>5.1405622601950896</c:v>
                </c:pt>
                <c:pt idx="39">
                  <c:v>5.0993570677591924</c:v>
                </c:pt>
                <c:pt idx="40">
                  <c:v>5.0562979053786652</c:v>
                </c:pt>
                <c:pt idx="41">
                  <c:v>5.0113518924976095</c:v>
                </c:pt>
                <c:pt idx="42">
                  <c:v>4.9644866878279323</c:v>
                </c:pt>
                <c:pt idx="43">
                  <c:v>4.9156705520627471</c:v>
                </c:pt>
                <c:pt idx="44">
                  <c:v>4.8648724289462786</c:v>
                </c:pt>
                <c:pt idx="45">
                  <c:v>4.8120620496516935</c:v>
                </c:pt>
                <c:pt idx="46">
                  <c:v>4.7572100668994777</c:v>
                </c:pt>
                <c:pt idx="47">
                  <c:v>4.7002882271928552</c:v>
                </c:pt>
                <c:pt idx="48">
                  <c:v>4.641269592103388</c:v>
                </c:pt>
                <c:pt idx="49">
                  <c:v>4.5801288229092156</c:v>
                </c:pt>
                <c:pt idx="50">
                  <c:v>4.5168425473344289</c:v>
                </c:pt>
                <c:pt idx="51">
                  <c:v>4.4513898330092498</c:v>
                </c:pt>
                <c:pt idx="52">
                  <c:v>4.3837528000224397</c:v>
                </c:pt>
                <c:pt idx="53">
                  <c:v>4.3139174151586017</c:v>
                </c:pt>
                <c:pt idx="54">
                  <c:v>4.2418745238522799</c:v>
                </c:pt>
                <c:pt idx="55">
                  <c:v>4.1676211934733551</c:v>
                </c:pt>
                <c:pt idx="56">
                  <c:v>4.0911624643800186</c:v>
                </c:pt>
                <c:pt idx="57">
                  <c:v>4.0125136344371883</c:v>
                </c:pt>
                <c:pt idx="58">
                  <c:v>3.9317032395209597</c:v>
                </c:pt>
                <c:pt idx="59">
                  <c:v>3.8487769375395779</c:v>
                </c:pt>
                <c:pt idx="60">
                  <c:v>3.7638025559888715</c:v>
                </c:pt>
                <c:pt idx="61">
                  <c:v>3.6768766193998426</c:v>
                </c:pt>
                <c:pt idx="62">
                  <c:v>3.5881327238836054</c:v>
                </c:pt>
                <c:pt idx="63">
                  <c:v>3.4977521515969845</c:v>
                </c:pt>
                <c:pt idx="64">
                  <c:v>3.4059770810124514</c:v>
                </c:pt>
                <c:pt idx="65">
                  <c:v>3.3131265846649844</c:v>
                </c:pt>
                <c:pt idx="66">
                  <c:v>3.219615212126234</c:v>
                </c:pt>
                <c:pt idx="67">
                  <c:v>3.125973188693723</c:v>
                </c:pt>
                <c:pt idx="68">
                  <c:v>3.0328659563990135</c:v>
                </c:pt>
                <c:pt idx="69">
                  <c:v>2.941108841004791</c:v>
                </c:pt>
                <c:pt idx="70">
                  <c:v>2.8516701888749063</c:v>
                </c:pt>
                <c:pt idx="71">
                  <c:v>2.7656540685468269</c:v>
                </c:pt>
                <c:pt idx="72">
                  <c:v>2.6842531008886765</c:v>
                </c:pt>
                <c:pt idx="73">
                  <c:v>2.6086654229658333</c:v>
                </c:pt>
                <c:pt idx="74">
                  <c:v>2.5399790404990861</c:v>
                </c:pt>
                <c:pt idx="75">
                  <c:v>2.4790409539120524</c:v>
                </c:pt>
                <c:pt idx="76">
                  <c:v>2.4263417225752719</c:v>
                </c:pt>
                <c:pt idx="77">
                  <c:v>2.3819495248631122</c:v>
                </c:pt>
                <c:pt idx="78">
                  <c:v>2.3455154371013536</c:v>
                </c:pt>
                <c:pt idx="79">
                  <c:v>2.3163476892745556</c:v>
                </c:pt>
                <c:pt idx="80">
                  <c:v>2.2935299617288614</c:v>
                </c:pt>
                <c:pt idx="81">
                  <c:v>2.2760492608440877</c:v>
                </c:pt>
                <c:pt idx="82">
                  <c:v>2.2629046687108545</c:v>
                </c:pt>
                <c:pt idx="83">
                  <c:v>2.2531823013048231</c:v>
                </c:pt>
                <c:pt idx="84">
                  <c:v>2.2460953301337789</c:v>
                </c:pt>
                <c:pt idx="85">
                  <c:v>2.2409960794926276</c:v>
                </c:pt>
                <c:pt idx="86">
                  <c:v>2.237369761161939</c:v>
                </c:pt>
                <c:pt idx="87">
                  <c:v>2.2348184055700209</c:v>
                </c:pt>
                <c:pt idx="88">
                  <c:v>2.2330411658611542</c:v>
                </c:pt>
                <c:pt idx="89">
                  <c:v>2.2318147776956128</c:v>
                </c:pt>
                <c:pt idx="90">
                  <c:v>2.2309761197332638</c:v>
                </c:pt>
                <c:pt idx="91">
                  <c:v>2.2304076177791048</c:v>
                </c:pt>
                <c:pt idx="92">
                  <c:v>2.2300255462359235</c:v>
                </c:pt>
                <c:pt idx="93">
                  <c:v>2.2297709398757961</c:v>
                </c:pt>
                <c:pt idx="94">
                  <c:v>2.2296026993909575</c:v>
                </c:pt>
                <c:pt idx="95">
                  <c:v>2.2294924596760466</c:v>
                </c:pt>
                <c:pt idx="96">
                  <c:v>2.2294208303730856</c:v>
                </c:pt>
                <c:pt idx="97">
                  <c:v>2.2293746795326674</c:v>
                </c:pt>
                <c:pt idx="98">
                  <c:v>2.2293451952439054</c:v>
                </c:pt>
                <c:pt idx="99">
                  <c:v>2.2293265182856952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372704"/>
        <c:axId val="218373096"/>
      </c:scatterChart>
      <c:valAx>
        <c:axId val="218372704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8373096"/>
        <c:crosses val="autoZero"/>
        <c:crossBetween val="midCat"/>
      </c:valAx>
      <c:valAx>
        <c:axId val="21837309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8372704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'12662_Albert'!$A$2:$A$16</c:f>
              <c:numCache>
                <c:formatCode>0.00</c:formatCode>
                <c:ptCount val="15"/>
                <c:pt idx="0">
                  <c:v>0</c:v>
                </c:pt>
                <c:pt idx="1">
                  <c:v>11</c:v>
                </c:pt>
                <c:pt idx="2">
                  <c:v>14</c:v>
                </c:pt>
                <c:pt idx="3">
                  <c:v>17</c:v>
                </c:pt>
                <c:pt idx="4">
                  <c:v>20</c:v>
                </c:pt>
                <c:pt idx="5">
                  <c:v>0</c:v>
                </c:pt>
                <c:pt idx="6">
                  <c:v>11</c:v>
                </c:pt>
                <c:pt idx="7">
                  <c:v>14</c:v>
                </c:pt>
                <c:pt idx="8">
                  <c:v>17</c:v>
                </c:pt>
                <c:pt idx="9">
                  <c:v>20</c:v>
                </c:pt>
                <c:pt idx="10">
                  <c:v>0</c:v>
                </c:pt>
                <c:pt idx="11">
                  <c:v>11</c:v>
                </c:pt>
                <c:pt idx="12">
                  <c:v>14</c:v>
                </c:pt>
                <c:pt idx="13">
                  <c:v>17</c:v>
                </c:pt>
                <c:pt idx="14">
                  <c:v>20</c:v>
                </c:pt>
              </c:numCache>
            </c:numRef>
          </c:xVal>
          <c:yVal>
            <c:numRef>
              <c:f>'12662_Albert'!$B$2:$B$16</c:f>
              <c:numCache>
                <c:formatCode>0.00</c:formatCode>
                <c:ptCount val="15"/>
                <c:pt idx="0">
                  <c:v>6.6989700043360187</c:v>
                </c:pt>
                <c:pt idx="1">
                  <c:v>5.9542425094393252</c:v>
                </c:pt>
                <c:pt idx="2">
                  <c:v>3.1303337684950061</c:v>
                </c:pt>
                <c:pt idx="3">
                  <c:v>3.1650958747542179</c:v>
                </c:pt>
                <c:pt idx="4">
                  <c:v>2.9481683617271317</c:v>
                </c:pt>
                <c:pt idx="5">
                  <c:v>6.4313637641589869</c:v>
                </c:pt>
                <c:pt idx="6">
                  <c:v>5.9395192526186182</c:v>
                </c:pt>
                <c:pt idx="7">
                  <c:v>4.8356905714924254</c:v>
                </c:pt>
                <c:pt idx="8">
                  <c:v>2.6651117370750512</c:v>
                </c:pt>
                <c:pt idx="9">
                  <c:v>3.4771212547196626</c:v>
                </c:pt>
                <c:pt idx="10">
                  <c:v>6.4771212547196626</c:v>
                </c:pt>
                <c:pt idx="11">
                  <c:v>4.8633228601204559</c:v>
                </c:pt>
                <c:pt idx="12">
                  <c:v>3.3710678622717363</c:v>
                </c:pt>
                <c:pt idx="13">
                  <c:v>2.4586378490256493</c:v>
                </c:pt>
                <c:pt idx="14">
                  <c:v>2.6651117370750512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'12662_Albert'!$A$20:$A$120</c:f>
              <c:numCache>
                <c:formatCode>0.00</c:formatCode>
                <c:ptCount val="101"/>
                <c:pt idx="0">
                  <c:v>0</c:v>
                </c:pt>
                <c:pt idx="1">
                  <c:v>0.2</c:v>
                </c:pt>
                <c:pt idx="2">
                  <c:v>0.4</c:v>
                </c:pt>
                <c:pt idx="3">
                  <c:v>0.60000000000000009</c:v>
                </c:pt>
                <c:pt idx="4">
                  <c:v>0.8</c:v>
                </c:pt>
                <c:pt idx="5">
                  <c:v>1</c:v>
                </c:pt>
                <c:pt idx="6">
                  <c:v>1.2</c:v>
                </c:pt>
                <c:pt idx="7">
                  <c:v>1.4</c:v>
                </c:pt>
                <c:pt idx="8">
                  <c:v>1.5999999999999999</c:v>
                </c:pt>
                <c:pt idx="9">
                  <c:v>1.7999999999999998</c:v>
                </c:pt>
                <c:pt idx="10">
                  <c:v>1.9999999999999998</c:v>
                </c:pt>
                <c:pt idx="11">
                  <c:v>2.1999999999999997</c:v>
                </c:pt>
                <c:pt idx="12">
                  <c:v>2.4</c:v>
                </c:pt>
                <c:pt idx="13">
                  <c:v>2.6</c:v>
                </c:pt>
                <c:pt idx="14">
                  <c:v>2.8000000000000003</c:v>
                </c:pt>
                <c:pt idx="15">
                  <c:v>3.0000000000000004</c:v>
                </c:pt>
                <c:pt idx="16">
                  <c:v>3.2000000000000006</c:v>
                </c:pt>
                <c:pt idx="17">
                  <c:v>3.4000000000000008</c:v>
                </c:pt>
                <c:pt idx="18">
                  <c:v>3.600000000000001</c:v>
                </c:pt>
                <c:pt idx="19">
                  <c:v>3.8000000000000012</c:v>
                </c:pt>
                <c:pt idx="20">
                  <c:v>4.0000000000000009</c:v>
                </c:pt>
                <c:pt idx="21">
                  <c:v>4.2000000000000011</c:v>
                </c:pt>
                <c:pt idx="22">
                  <c:v>4.4000000000000012</c:v>
                </c:pt>
                <c:pt idx="23">
                  <c:v>4.6000000000000014</c:v>
                </c:pt>
                <c:pt idx="24">
                  <c:v>4.8000000000000016</c:v>
                </c:pt>
                <c:pt idx="25">
                  <c:v>5.0000000000000018</c:v>
                </c:pt>
                <c:pt idx="26">
                  <c:v>5.200000000000002</c:v>
                </c:pt>
                <c:pt idx="27">
                  <c:v>5.4000000000000021</c:v>
                </c:pt>
                <c:pt idx="28">
                  <c:v>5.6000000000000023</c:v>
                </c:pt>
                <c:pt idx="29">
                  <c:v>5.8000000000000025</c:v>
                </c:pt>
                <c:pt idx="30">
                  <c:v>6.0000000000000027</c:v>
                </c:pt>
                <c:pt idx="31">
                  <c:v>6.2000000000000028</c:v>
                </c:pt>
                <c:pt idx="32">
                  <c:v>6.400000000000003</c:v>
                </c:pt>
                <c:pt idx="33">
                  <c:v>6.6000000000000032</c:v>
                </c:pt>
                <c:pt idx="34">
                  <c:v>6.8000000000000034</c:v>
                </c:pt>
                <c:pt idx="35">
                  <c:v>7.0000000000000036</c:v>
                </c:pt>
                <c:pt idx="36">
                  <c:v>7.2000000000000037</c:v>
                </c:pt>
                <c:pt idx="37">
                  <c:v>7.4000000000000039</c:v>
                </c:pt>
                <c:pt idx="38">
                  <c:v>7.6000000000000041</c:v>
                </c:pt>
                <c:pt idx="39">
                  <c:v>7.8000000000000043</c:v>
                </c:pt>
                <c:pt idx="40">
                  <c:v>8.0000000000000036</c:v>
                </c:pt>
                <c:pt idx="41">
                  <c:v>8.2000000000000028</c:v>
                </c:pt>
                <c:pt idx="42">
                  <c:v>8.4000000000000021</c:v>
                </c:pt>
                <c:pt idx="43">
                  <c:v>8.6000000000000014</c:v>
                </c:pt>
                <c:pt idx="44">
                  <c:v>8.8000000000000007</c:v>
                </c:pt>
                <c:pt idx="45">
                  <c:v>9</c:v>
                </c:pt>
                <c:pt idx="46">
                  <c:v>9.1999999999999993</c:v>
                </c:pt>
                <c:pt idx="47">
                  <c:v>9.3999999999999986</c:v>
                </c:pt>
                <c:pt idx="48">
                  <c:v>9.5999999999999979</c:v>
                </c:pt>
                <c:pt idx="49">
                  <c:v>9.7999999999999972</c:v>
                </c:pt>
                <c:pt idx="50">
                  <c:v>9.9999999999999964</c:v>
                </c:pt>
                <c:pt idx="51">
                  <c:v>10.199999999999996</c:v>
                </c:pt>
                <c:pt idx="52">
                  <c:v>10.399999999999995</c:v>
                </c:pt>
                <c:pt idx="53">
                  <c:v>10.599999999999994</c:v>
                </c:pt>
                <c:pt idx="54">
                  <c:v>10.799999999999994</c:v>
                </c:pt>
                <c:pt idx="55">
                  <c:v>10.999999999999993</c:v>
                </c:pt>
                <c:pt idx="56">
                  <c:v>11.199999999999992</c:v>
                </c:pt>
                <c:pt idx="57">
                  <c:v>11.399999999999991</c:v>
                </c:pt>
                <c:pt idx="58">
                  <c:v>11.599999999999991</c:v>
                </c:pt>
                <c:pt idx="59">
                  <c:v>11.79999999999999</c:v>
                </c:pt>
                <c:pt idx="60">
                  <c:v>11.999999999999989</c:v>
                </c:pt>
                <c:pt idx="61">
                  <c:v>12.199999999999989</c:v>
                </c:pt>
                <c:pt idx="62">
                  <c:v>12.399999999999988</c:v>
                </c:pt>
                <c:pt idx="63">
                  <c:v>12.599999999999987</c:v>
                </c:pt>
                <c:pt idx="64">
                  <c:v>12.799999999999986</c:v>
                </c:pt>
                <c:pt idx="65">
                  <c:v>12.999999999999986</c:v>
                </c:pt>
                <c:pt idx="66">
                  <c:v>13.199999999999985</c:v>
                </c:pt>
                <c:pt idx="67">
                  <c:v>13.399999999999984</c:v>
                </c:pt>
                <c:pt idx="68">
                  <c:v>13.599999999999984</c:v>
                </c:pt>
                <c:pt idx="69">
                  <c:v>13.799999999999983</c:v>
                </c:pt>
                <c:pt idx="70">
                  <c:v>13.999999999999982</c:v>
                </c:pt>
                <c:pt idx="71">
                  <c:v>14.199999999999982</c:v>
                </c:pt>
                <c:pt idx="72">
                  <c:v>14.399999999999981</c:v>
                </c:pt>
                <c:pt idx="73">
                  <c:v>14.59999999999998</c:v>
                </c:pt>
                <c:pt idx="74">
                  <c:v>14.799999999999979</c:v>
                </c:pt>
                <c:pt idx="75">
                  <c:v>14.999999999999979</c:v>
                </c:pt>
                <c:pt idx="76">
                  <c:v>15.199999999999978</c:v>
                </c:pt>
                <c:pt idx="77">
                  <c:v>15.399999999999977</c:v>
                </c:pt>
                <c:pt idx="78">
                  <c:v>15.599999999999977</c:v>
                </c:pt>
                <c:pt idx="79">
                  <c:v>15.799999999999976</c:v>
                </c:pt>
                <c:pt idx="80">
                  <c:v>15.999999999999975</c:v>
                </c:pt>
                <c:pt idx="81">
                  <c:v>16.199999999999974</c:v>
                </c:pt>
                <c:pt idx="82">
                  <c:v>16.399999999999974</c:v>
                </c:pt>
                <c:pt idx="83">
                  <c:v>16.599999999999973</c:v>
                </c:pt>
                <c:pt idx="84">
                  <c:v>16.799999999999972</c:v>
                </c:pt>
                <c:pt idx="85">
                  <c:v>16.999999999999972</c:v>
                </c:pt>
                <c:pt idx="86">
                  <c:v>17.199999999999971</c:v>
                </c:pt>
                <c:pt idx="87">
                  <c:v>17.39999999999997</c:v>
                </c:pt>
                <c:pt idx="88">
                  <c:v>17.599999999999969</c:v>
                </c:pt>
                <c:pt idx="89">
                  <c:v>17.799999999999969</c:v>
                </c:pt>
                <c:pt idx="90">
                  <c:v>17.999999999999968</c:v>
                </c:pt>
                <c:pt idx="91">
                  <c:v>18.199999999999967</c:v>
                </c:pt>
                <c:pt idx="92">
                  <c:v>18.399999999999967</c:v>
                </c:pt>
                <c:pt idx="93">
                  <c:v>18.599999999999966</c:v>
                </c:pt>
                <c:pt idx="94">
                  <c:v>18.799999999999965</c:v>
                </c:pt>
                <c:pt idx="95">
                  <c:v>18.999999999999964</c:v>
                </c:pt>
                <c:pt idx="96">
                  <c:v>19.199999999999964</c:v>
                </c:pt>
                <c:pt idx="97">
                  <c:v>19.399999999999963</c:v>
                </c:pt>
                <c:pt idx="98">
                  <c:v>19.599999999999962</c:v>
                </c:pt>
                <c:pt idx="99">
                  <c:v>19.799999999999962</c:v>
                </c:pt>
                <c:pt idx="100">
                  <c:v>19.999999999999961</c:v>
                </c:pt>
              </c:numCache>
            </c:numRef>
          </c:xVal>
          <c:yVal>
            <c:numRef>
              <c:f>'12662_Albert'!$C$20:$C$120</c:f>
              <c:numCache>
                <c:formatCode>0.00</c:formatCode>
                <c:ptCount val="101"/>
                <c:pt idx="0">
                  <c:v>6.5355767396051725</c:v>
                </c:pt>
                <c:pt idx="1">
                  <c:v>6.5355767260667887</c:v>
                </c:pt>
                <c:pt idx="2">
                  <c:v>6.5355764314963247</c:v>
                </c:pt>
                <c:pt idx="3">
                  <c:v>6.5355748227971562</c:v>
                </c:pt>
                <c:pt idx="4">
                  <c:v>6.5355697276117422</c:v>
                </c:pt>
                <c:pt idx="5">
                  <c:v>6.5355575643066102</c:v>
                </c:pt>
                <c:pt idx="6">
                  <c:v>6.5355331165635562</c:v>
                </c:pt>
                <c:pt idx="7">
                  <c:v>6.5354893352655958</c:v>
                </c:pt>
                <c:pt idx="8">
                  <c:v>6.5354171594752453</c:v>
                </c:pt>
                <c:pt idx="9">
                  <c:v>6.5353053517776551</c:v>
                </c:pt>
                <c:pt idx="10">
                  <c:v>6.5351403449547609</c:v>
                </c:pt>
                <c:pt idx="11">
                  <c:v>6.5349060979014375</c:v>
                </c:pt>
                <c:pt idx="12">
                  <c:v>6.5345839592709316</c:v>
                </c:pt>
                <c:pt idx="13">
                  <c:v>6.5341525377118197</c:v>
                </c:pt>
                <c:pt idx="14">
                  <c:v>6.5335875778149655</c:v>
                </c:pt>
                <c:pt idx="15">
                  <c:v>6.5328618410709822</c:v>
                </c:pt>
                <c:pt idx="16">
                  <c:v>6.5319449912721597</c:v>
                </c:pt>
                <c:pt idx="17">
                  <c:v>6.5308034838932896</c:v>
                </c:pt>
                <c:pt idx="18">
                  <c:v>6.5294004590631705</c:v>
                </c:pt>
                <c:pt idx="19">
                  <c:v>6.5276956377992716</c:v>
                </c:pt>
                <c:pt idx="20">
                  <c:v>6.5256452212265277</c:v>
                </c:pt>
                <c:pt idx="21">
                  <c:v>6.5232017925406023</c:v>
                </c:pt>
                <c:pt idx="22">
                  <c:v>6.5203142215083325</c:v>
                </c:pt>
                <c:pt idx="23">
                  <c:v>6.5169275713251666</c:v>
                </c:pt>
                <c:pt idx="24">
                  <c:v>6.5129830076723714</c:v>
                </c:pt>
                <c:pt idx="25">
                  <c:v>6.5084177098365883</c:v>
                </c:pt>
                <c:pt idx="26">
                  <c:v>6.5031647837716999</c:v>
                </c:pt>
                <c:pt idx="27">
                  <c:v>6.4971531769985438</c:v>
                </c:pt>
                <c:pt idx="28">
                  <c:v>6.4903075952523279</c:v>
                </c:pt>
                <c:pt idx="29">
                  <c:v>6.4825484208011694</c:v>
                </c:pt>
                <c:pt idx="30">
                  <c:v>6.4737916323724134</c:v>
                </c:pt>
                <c:pt idx="31">
                  <c:v>6.4639487266369482</c:v>
                </c:pt>
                <c:pt idx="32">
                  <c:v>6.4529266412159991</c:v>
                </c:pt>
                <c:pt idx="33">
                  <c:v>6.4406276791907375</c:v>
                </c:pt>
                <c:pt idx="34">
                  <c:v>6.4269494351132055</c:v>
                </c:pt>
                <c:pt idx="35">
                  <c:v>6.4117847225386839</c:v>
                </c:pt>
                <c:pt idx="36">
                  <c:v>6.3950215031261681</c:v>
                </c:pt>
                <c:pt idx="37">
                  <c:v>6.37654281738702</c:v>
                </c:pt>
                <c:pt idx="38">
                  <c:v>6.3562267172047644</c:v>
                </c:pt>
                <c:pt idx="39">
                  <c:v>6.3339462003051006</c:v>
                </c:pt>
                <c:pt idx="40">
                  <c:v>6.3095691469295812</c:v>
                </c:pt>
                <c:pt idx="41">
                  <c:v>6.2829582590662136</c:v>
                </c:pt>
                <c:pt idx="42">
                  <c:v>6.2539710027256765</c:v>
                </c:pt>
                <c:pt idx="43">
                  <c:v>6.2224595539372709</c:v>
                </c:pt>
                <c:pt idx="44">
                  <c:v>6.1882707493950679</c:v>
                </c:pt>
                <c:pt idx="45">
                  <c:v>6.1512460430419917</c:v>
                </c:pt>
                <c:pt idx="46">
                  <c:v>6.1112214703819214</c:v>
                </c:pt>
                <c:pt idx="47">
                  <c:v>6.0680276230221102</c:v>
                </c:pt>
                <c:pt idx="48">
                  <c:v>6.0214896369665674</c:v>
                </c:pt>
                <c:pt idx="49">
                  <c:v>5.9714271996497761</c:v>
                </c:pt>
                <c:pt idx="50">
                  <c:v>5.9176545828368941</c:v>
                </c:pt>
                <c:pt idx="51">
                  <c:v>5.8599807116533302</c:v>
                </c:pt>
                <c:pt idx="52">
                  <c:v>5.7982092846532511</c:v>
                </c:pt>
                <c:pt idx="53">
                  <c:v>5.7321389667845324</c:v>
                </c:pt>
                <c:pt idx="54">
                  <c:v>5.6615636875953772</c:v>
                </c:pt>
                <c:pt idx="55">
                  <c:v>5.5862730930115001</c:v>
                </c:pt>
                <c:pt idx="56">
                  <c:v>5.506053223609034</c:v>
                </c:pt>
                <c:pt idx="57">
                  <c:v>5.4206875305246598</c:v>
                </c:pt>
                <c:pt idx="58">
                  <c:v>5.3299584000869631</c:v>
                </c:pt>
                <c:pt idx="59">
                  <c:v>5.2336494531287787</c:v>
                </c:pt>
                <c:pt idx="60">
                  <c:v>5.131549036360286</c:v>
                </c:pt>
                <c:pt idx="61">
                  <c:v>5.02345556655174</c:v>
                </c:pt>
                <c:pt idx="62">
                  <c:v>4.9091857813542656</c:v>
                </c:pt>
                <c:pt idx="63">
                  <c:v>4.788587586376412</c:v>
                </c:pt>
                <c:pt idx="64">
                  <c:v>4.6615602119883164</c:v>
                </c:pt>
                <c:pt idx="65">
                  <c:v>4.5280860185436564</c:v>
                </c:pt>
                <c:pt idx="66">
                  <c:v>4.3882807856393686</c:v>
                </c:pt>
                <c:pt idx="67">
                  <c:v>4.2424728988580753</c:v>
                </c:pt>
                <c:pt idx="68">
                  <c:v>4.0913262040461458</c:v>
                </c:pt>
                <c:pt idx="69">
                  <c:v>3.9360243064498861</c:v>
                </c:pt>
                <c:pt idx="70">
                  <c:v>3.778528669991045</c:v>
                </c:pt>
                <c:pt idx="71">
                  <c:v>3.6218916290395349</c:v>
                </c:pt>
                <c:pt idx="72">
                  <c:v>3.4705186145114353</c:v>
                </c:pt>
                <c:pt idx="73">
                  <c:v>3.3301164521190425</c:v>
                </c:pt>
                <c:pt idx="74">
                  <c:v>3.2069369659137847</c:v>
                </c:pt>
                <c:pt idx="75">
                  <c:v>3.1061480925658378</c:v>
                </c:pt>
                <c:pt idx="76">
                  <c:v>3.0299663656834976</c:v>
                </c:pt>
                <c:pt idx="77">
                  <c:v>2.9768673058335597</c:v>
                </c:pt>
                <c:pt idx="78">
                  <c:v>2.9425365658974321</c:v>
                </c:pt>
                <c:pt idx="79">
                  <c:v>2.9217351680237238</c:v>
                </c:pt>
                <c:pt idx="80">
                  <c:v>2.90979707017605</c:v>
                </c:pt>
                <c:pt idx="81">
                  <c:v>2.9032518732333643</c:v>
                </c:pt>
                <c:pt idx="82">
                  <c:v>2.8998039271814724</c:v>
                </c:pt>
                <c:pt idx="83">
                  <c:v>2.8980528563185266</c:v>
                </c:pt>
                <c:pt idx="84">
                  <c:v>2.8971941361087779</c:v>
                </c:pt>
                <c:pt idx="85">
                  <c:v>2.8967873043373165</c:v>
                </c:pt>
                <c:pt idx="86">
                  <c:v>2.8966011346004659</c:v>
                </c:pt>
                <c:pt idx="87">
                  <c:v>2.8965188950958911</c:v>
                </c:pt>
                <c:pt idx="88">
                  <c:v>2.8964838538007349</c:v>
                </c:pt>
                <c:pt idx="89">
                  <c:v>2.8964694656076793</c:v>
                </c:pt>
                <c:pt idx="90">
                  <c:v>2.8964637780377505</c:v>
                </c:pt>
                <c:pt idx="91">
                  <c:v>2.8964616158619214</c:v>
                </c:pt>
                <c:pt idx="92">
                  <c:v>2.896460826210181</c:v>
                </c:pt>
                <c:pt idx="93">
                  <c:v>2.8964605494606008</c:v>
                </c:pt>
                <c:pt idx="94">
                  <c:v>2.8964604564863508</c:v>
                </c:pt>
                <c:pt idx="95">
                  <c:v>2.8964604265794165</c:v>
                </c:pt>
                <c:pt idx="96">
                  <c:v>2.8964604173788286</c:v>
                </c:pt>
                <c:pt idx="97">
                  <c:v>2.8964604146749546</c:v>
                </c:pt>
                <c:pt idx="98">
                  <c:v>2.8964604139167798</c:v>
                </c:pt>
                <c:pt idx="99">
                  <c:v>2.8964604137141792</c:v>
                </c:pt>
                <c:pt idx="100">
                  <c:v>2.8964604136626484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373880"/>
        <c:axId val="218374272"/>
      </c:scatterChart>
      <c:valAx>
        <c:axId val="218373880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8374272"/>
        <c:crosses val="autoZero"/>
        <c:crossBetween val="midCat"/>
      </c:valAx>
      <c:valAx>
        <c:axId val="218374272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837388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'13126_Albert'!$A$2:$A$16</c:f>
              <c:numCache>
                <c:formatCode>0.00</c:formatCode>
                <c:ptCount val="15"/>
                <c:pt idx="0">
                  <c:v>0</c:v>
                </c:pt>
                <c:pt idx="1">
                  <c:v>11</c:v>
                </c:pt>
                <c:pt idx="2">
                  <c:v>13</c:v>
                </c:pt>
                <c:pt idx="3">
                  <c:v>14</c:v>
                </c:pt>
                <c:pt idx="4">
                  <c:v>17</c:v>
                </c:pt>
                <c:pt idx="5">
                  <c:v>0</c:v>
                </c:pt>
                <c:pt idx="6">
                  <c:v>11</c:v>
                </c:pt>
                <c:pt idx="7">
                  <c:v>13</c:v>
                </c:pt>
                <c:pt idx="8">
                  <c:v>14</c:v>
                </c:pt>
                <c:pt idx="9">
                  <c:v>17</c:v>
                </c:pt>
                <c:pt idx="10">
                  <c:v>0</c:v>
                </c:pt>
                <c:pt idx="11">
                  <c:v>11</c:v>
                </c:pt>
                <c:pt idx="12">
                  <c:v>13</c:v>
                </c:pt>
                <c:pt idx="13">
                  <c:v>14</c:v>
                </c:pt>
                <c:pt idx="14">
                  <c:v>17</c:v>
                </c:pt>
              </c:numCache>
            </c:numRef>
          </c:xVal>
          <c:yVal>
            <c:numRef>
              <c:f>'13126_Albert'!$B$2:$B$16</c:f>
              <c:numCache>
                <c:formatCode>0.00</c:formatCode>
                <c:ptCount val="15"/>
                <c:pt idx="0">
                  <c:v>5.2944662261615933</c:v>
                </c:pt>
                <c:pt idx="1">
                  <c:v>3.568201724066995</c:v>
                </c:pt>
                <c:pt idx="2">
                  <c:v>2.2671717284030137</c:v>
                </c:pt>
                <c:pt idx="3">
                  <c:v>2.1303337684950061</c:v>
                </c:pt>
                <c:pt idx="4">
                  <c:v>2.2174839442139063</c:v>
                </c:pt>
                <c:pt idx="5">
                  <c:v>5.2787536009528289</c:v>
                </c:pt>
                <c:pt idx="6">
                  <c:v>2.6334684555795866</c:v>
                </c:pt>
                <c:pt idx="7">
                  <c:v>2.3979400086720375</c:v>
                </c:pt>
                <c:pt idx="8">
                  <c:v>1.8129133566428555</c:v>
                </c:pt>
                <c:pt idx="9">
                  <c:v>2.2174839442139063</c:v>
                </c:pt>
                <c:pt idx="10">
                  <c:v>5.7781512503836439</c:v>
                </c:pt>
                <c:pt idx="11">
                  <c:v>3.4313637641589874</c:v>
                </c:pt>
                <c:pt idx="12">
                  <c:v>2.9708116108725178</c:v>
                </c:pt>
                <c:pt idx="13">
                  <c:v>2.5622928644564746</c:v>
                </c:pt>
                <c:pt idx="14">
                  <c:v>2.6180480967120929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'13126_Albert'!$A$20:$A$119</c:f>
              <c:numCache>
                <c:formatCode>0.00</c:formatCode>
                <c:ptCount val="100"/>
                <c:pt idx="0">
                  <c:v>0</c:v>
                </c:pt>
                <c:pt idx="1">
                  <c:v>0.17</c:v>
                </c:pt>
                <c:pt idx="2">
                  <c:v>0.34</c:v>
                </c:pt>
                <c:pt idx="3">
                  <c:v>0.51</c:v>
                </c:pt>
                <c:pt idx="4">
                  <c:v>0.68</c:v>
                </c:pt>
                <c:pt idx="5">
                  <c:v>0.85000000000000009</c:v>
                </c:pt>
                <c:pt idx="6">
                  <c:v>1.02</c:v>
                </c:pt>
                <c:pt idx="7">
                  <c:v>1.19</c:v>
                </c:pt>
                <c:pt idx="8">
                  <c:v>1.3599999999999999</c:v>
                </c:pt>
                <c:pt idx="9">
                  <c:v>1.5299999999999998</c:v>
                </c:pt>
                <c:pt idx="10">
                  <c:v>1.6999999999999997</c:v>
                </c:pt>
                <c:pt idx="11">
                  <c:v>1.8699999999999997</c:v>
                </c:pt>
                <c:pt idx="12">
                  <c:v>2.0399999999999996</c:v>
                </c:pt>
                <c:pt idx="13">
                  <c:v>2.2099999999999995</c:v>
                </c:pt>
                <c:pt idx="14">
                  <c:v>2.3799999999999994</c:v>
                </c:pt>
                <c:pt idx="15">
                  <c:v>2.5499999999999994</c:v>
                </c:pt>
                <c:pt idx="16">
                  <c:v>2.7199999999999993</c:v>
                </c:pt>
                <c:pt idx="17">
                  <c:v>2.8899999999999992</c:v>
                </c:pt>
                <c:pt idx="18">
                  <c:v>3.0599999999999992</c:v>
                </c:pt>
                <c:pt idx="19">
                  <c:v>3.2299999999999991</c:v>
                </c:pt>
                <c:pt idx="20">
                  <c:v>3.399999999999999</c:v>
                </c:pt>
                <c:pt idx="21">
                  <c:v>3.569999999999999</c:v>
                </c:pt>
                <c:pt idx="22">
                  <c:v>3.7399999999999989</c:v>
                </c:pt>
                <c:pt idx="23">
                  <c:v>3.9099999999999988</c:v>
                </c:pt>
                <c:pt idx="24">
                  <c:v>4.0799999999999992</c:v>
                </c:pt>
                <c:pt idx="25">
                  <c:v>4.2499999999999991</c:v>
                </c:pt>
                <c:pt idx="26">
                  <c:v>4.419999999999999</c:v>
                </c:pt>
                <c:pt idx="27">
                  <c:v>4.589999999999999</c:v>
                </c:pt>
                <c:pt idx="28">
                  <c:v>4.7599999999999989</c:v>
                </c:pt>
                <c:pt idx="29">
                  <c:v>4.9299999999999988</c:v>
                </c:pt>
                <c:pt idx="30">
                  <c:v>5.0999999999999988</c:v>
                </c:pt>
                <c:pt idx="31">
                  <c:v>5.2699999999999987</c:v>
                </c:pt>
                <c:pt idx="32">
                  <c:v>5.4399999999999986</c:v>
                </c:pt>
                <c:pt idx="33">
                  <c:v>5.6099999999999985</c:v>
                </c:pt>
                <c:pt idx="34">
                  <c:v>5.7799999999999985</c:v>
                </c:pt>
                <c:pt idx="35">
                  <c:v>5.9499999999999984</c:v>
                </c:pt>
                <c:pt idx="36">
                  <c:v>6.1199999999999983</c:v>
                </c:pt>
                <c:pt idx="37">
                  <c:v>6.2899999999999983</c:v>
                </c:pt>
                <c:pt idx="38">
                  <c:v>6.4599999999999982</c:v>
                </c:pt>
                <c:pt idx="39">
                  <c:v>6.6299999999999981</c:v>
                </c:pt>
                <c:pt idx="40">
                  <c:v>6.799999999999998</c:v>
                </c:pt>
                <c:pt idx="41">
                  <c:v>6.969999999999998</c:v>
                </c:pt>
                <c:pt idx="42">
                  <c:v>7.1399999999999979</c:v>
                </c:pt>
                <c:pt idx="43">
                  <c:v>7.3099999999999978</c:v>
                </c:pt>
                <c:pt idx="44">
                  <c:v>7.4799999999999978</c:v>
                </c:pt>
                <c:pt idx="45">
                  <c:v>7.6499999999999977</c:v>
                </c:pt>
                <c:pt idx="46">
                  <c:v>7.8199999999999976</c:v>
                </c:pt>
                <c:pt idx="47">
                  <c:v>7.9899999999999975</c:v>
                </c:pt>
                <c:pt idx="48">
                  <c:v>8.1599999999999984</c:v>
                </c:pt>
                <c:pt idx="49">
                  <c:v>8.3299999999999983</c:v>
                </c:pt>
                <c:pt idx="50">
                  <c:v>8.4999999999999982</c:v>
                </c:pt>
                <c:pt idx="51">
                  <c:v>8.6699999999999982</c:v>
                </c:pt>
                <c:pt idx="52">
                  <c:v>8.8399999999999981</c:v>
                </c:pt>
                <c:pt idx="53">
                  <c:v>9.009999999999998</c:v>
                </c:pt>
                <c:pt idx="54">
                  <c:v>9.1799999999999979</c:v>
                </c:pt>
                <c:pt idx="55">
                  <c:v>9.3499999999999979</c:v>
                </c:pt>
                <c:pt idx="56">
                  <c:v>9.5199999999999978</c:v>
                </c:pt>
                <c:pt idx="57">
                  <c:v>9.6899999999999977</c:v>
                </c:pt>
                <c:pt idx="58">
                  <c:v>9.8599999999999977</c:v>
                </c:pt>
                <c:pt idx="59">
                  <c:v>10.029999999999998</c:v>
                </c:pt>
                <c:pt idx="60">
                  <c:v>10.199999999999998</c:v>
                </c:pt>
                <c:pt idx="61">
                  <c:v>10.369999999999997</c:v>
                </c:pt>
                <c:pt idx="62">
                  <c:v>10.539999999999997</c:v>
                </c:pt>
                <c:pt idx="63">
                  <c:v>10.709999999999997</c:v>
                </c:pt>
                <c:pt idx="64">
                  <c:v>10.879999999999997</c:v>
                </c:pt>
                <c:pt idx="65">
                  <c:v>11.049999999999997</c:v>
                </c:pt>
                <c:pt idx="66">
                  <c:v>11.219999999999997</c:v>
                </c:pt>
                <c:pt idx="67">
                  <c:v>11.389999999999997</c:v>
                </c:pt>
                <c:pt idx="68">
                  <c:v>11.559999999999997</c:v>
                </c:pt>
                <c:pt idx="69">
                  <c:v>11.729999999999997</c:v>
                </c:pt>
                <c:pt idx="70">
                  <c:v>11.899999999999997</c:v>
                </c:pt>
                <c:pt idx="71">
                  <c:v>12.069999999999997</c:v>
                </c:pt>
                <c:pt idx="72">
                  <c:v>12.239999999999997</c:v>
                </c:pt>
                <c:pt idx="73">
                  <c:v>12.409999999999997</c:v>
                </c:pt>
                <c:pt idx="74">
                  <c:v>12.579999999999997</c:v>
                </c:pt>
                <c:pt idx="75">
                  <c:v>12.749999999999996</c:v>
                </c:pt>
                <c:pt idx="76">
                  <c:v>12.919999999999996</c:v>
                </c:pt>
                <c:pt idx="77">
                  <c:v>13.089999999999996</c:v>
                </c:pt>
                <c:pt idx="78">
                  <c:v>13.259999999999996</c:v>
                </c:pt>
                <c:pt idx="79">
                  <c:v>13.429999999999996</c:v>
                </c:pt>
                <c:pt idx="80">
                  <c:v>13.599999999999996</c:v>
                </c:pt>
                <c:pt idx="81">
                  <c:v>13.769999999999996</c:v>
                </c:pt>
                <c:pt idx="82">
                  <c:v>13.939999999999996</c:v>
                </c:pt>
                <c:pt idx="83">
                  <c:v>14.109999999999996</c:v>
                </c:pt>
                <c:pt idx="84">
                  <c:v>14.279999999999996</c:v>
                </c:pt>
                <c:pt idx="85">
                  <c:v>14.449999999999996</c:v>
                </c:pt>
                <c:pt idx="86">
                  <c:v>14.619999999999996</c:v>
                </c:pt>
                <c:pt idx="87">
                  <c:v>14.789999999999996</c:v>
                </c:pt>
                <c:pt idx="88">
                  <c:v>14.959999999999996</c:v>
                </c:pt>
                <c:pt idx="89">
                  <c:v>15.129999999999995</c:v>
                </c:pt>
                <c:pt idx="90">
                  <c:v>15.299999999999995</c:v>
                </c:pt>
                <c:pt idx="91">
                  <c:v>15.469999999999995</c:v>
                </c:pt>
                <c:pt idx="92">
                  <c:v>15.639999999999995</c:v>
                </c:pt>
                <c:pt idx="93">
                  <c:v>15.809999999999995</c:v>
                </c:pt>
                <c:pt idx="94">
                  <c:v>15.979999999999995</c:v>
                </c:pt>
                <c:pt idx="95">
                  <c:v>16.149999999999995</c:v>
                </c:pt>
                <c:pt idx="96">
                  <c:v>16.319999999999997</c:v>
                </c:pt>
                <c:pt idx="97">
                  <c:v>16.489999999999998</c:v>
                </c:pt>
                <c:pt idx="98">
                  <c:v>16.66</c:v>
                </c:pt>
                <c:pt idx="99">
                  <c:v>16.830000000000002</c:v>
                </c:pt>
              </c:numCache>
            </c:numRef>
          </c:xVal>
          <c:yVal>
            <c:numRef>
              <c:f>'13126_Albert'!$C$20:$C$119</c:f>
              <c:numCache>
                <c:formatCode>0.00</c:formatCode>
                <c:ptCount val="100"/>
                <c:pt idx="0">
                  <c:v>5.4493354249073311</c:v>
                </c:pt>
                <c:pt idx="1">
                  <c:v>5.4492430764989113</c:v>
                </c:pt>
                <c:pt idx="2">
                  <c:v>5.4488395877217828</c:v>
                </c:pt>
                <c:pt idx="3">
                  <c:v>5.4480101417153497</c:v>
                </c:pt>
                <c:pt idx="4">
                  <c:v>5.4466731788450149</c:v>
                </c:pt>
                <c:pt idx="5">
                  <c:v>5.4447621633698358</c:v>
                </c:pt>
                <c:pt idx="6">
                  <c:v>5.4422197419161327</c:v>
                </c:pt>
                <c:pt idx="7">
                  <c:v>5.4389949155684016</c:v>
                </c:pt>
                <c:pt idx="8">
                  <c:v>5.4350414128655631</c:v>
                </c:pt>
                <c:pt idx="9">
                  <c:v>5.4303166525055806</c:v>
                </c:pt>
                <c:pt idx="10">
                  <c:v>5.4247810345932406</c:v>
                </c:pt>
                <c:pt idx="11">
                  <c:v>5.4183974314396206</c:v>
                </c:pt>
                <c:pt idx="12">
                  <c:v>5.4111308074988482</c:v>
                </c:pt>
                <c:pt idx="13">
                  <c:v>5.4029479270523826</c:v>
                </c:pt>
                <c:pt idx="14">
                  <c:v>5.3938171238796873</c:v>
                </c:pt>
                <c:pt idx="15">
                  <c:v>5.3837081161329703</c:v>
                </c:pt>
                <c:pt idx="16">
                  <c:v>5.3725918550681779</c:v>
                </c:pt>
                <c:pt idx="17">
                  <c:v>5.3604403997183967</c:v>
                </c:pt>
                <c:pt idx="18">
                  <c:v>5.3472268118458199</c:v>
                </c:pt>
                <c:pt idx="19">
                  <c:v>5.3329250670294313</c:v>
                </c:pt>
                <c:pt idx="20">
                  <c:v>5.3175099788022884</c:v>
                </c:pt>
                <c:pt idx="21">
                  <c:v>5.3009571335047143</c:v>
                </c:pt>
                <c:pt idx="22">
                  <c:v>5.2832428340678295</c:v>
                </c:pt>
                <c:pt idx="23">
                  <c:v>5.2643440513498634</c:v>
                </c:pt>
                <c:pt idx="24">
                  <c:v>5.2442383819582181</c:v>
                </c:pt>
                <c:pt idx="25">
                  <c:v>5.2229040117319814</c:v>
                </c:pt>
                <c:pt idx="26">
                  <c:v>5.2003196842526993</c:v>
                </c:pt>
                <c:pt idx="27">
                  <c:v>5.1764646739100417</c:v>
                </c:pt>
                <c:pt idx="28">
                  <c:v>5.1513187631841406</c:v>
                </c:pt>
                <c:pt idx="29">
                  <c:v>5.1248622239260175</c:v>
                </c:pt>
                <c:pt idx="30">
                  <c:v>5.097075802528332</c:v>
                </c:pt>
                <c:pt idx="31">
                  <c:v>5.0679407089861437</c:v>
                </c:pt>
                <c:pt idx="32">
                  <c:v>5.0374386099568556</c:v>
                </c:pt>
                <c:pt idx="33">
                  <c:v>5.0055516260449258</c:v>
                </c:pt>
                <c:pt idx="34">
                  <c:v>4.9722623336657019</c:v>
                </c:pt>
                <c:pt idx="35">
                  <c:v>4.9375537719897284</c:v>
                </c:pt>
                <c:pt idx="36">
                  <c:v>4.9014094556408958</c:v>
                </c:pt>
                <c:pt idx="37">
                  <c:v>4.8638133940270203</c:v>
                </c:pt>
                <c:pt idx="38">
                  <c:v>4.8247501184296562</c:v>
                </c:pt>
                <c:pt idx="39">
                  <c:v>4.7842047182834371</c:v>
                </c:pt>
                <c:pt idx="40">
                  <c:v>4.742162888449065</c:v>
                </c:pt>
                <c:pt idx="41">
                  <c:v>4.6986109897472392</c:v>
                </c:pt>
                <c:pt idx="42">
                  <c:v>4.6535361255970225</c:v>
                </c:pt>
                <c:pt idx="43">
                  <c:v>4.6069262383211989</c:v>
                </c:pt>
                <c:pt idx="44">
                  <c:v>4.5587702295804311</c:v>
                </c:pt>
                <c:pt idx="45">
                  <c:v>4.5090581105240455</c:v>
                </c:pt>
                <c:pt idx="46">
                  <c:v>4.4577811886563374</c:v>
                </c:pt>
                <c:pt idx="47">
                  <c:v>4.404932300184953</c:v>
                </c:pt>
                <c:pt idx="48">
                  <c:v>4.3505060988303379</c:v>
                </c:pt>
                <c:pt idx="49">
                  <c:v>4.2944994148384747</c:v>
                </c:pt>
                <c:pt idx="50">
                  <c:v>4.2369117013788564</c:v>
                </c:pt>
                <c:pt idx="51">
                  <c:v>4.1777455897701943</c:v>
                </c:pt>
                <c:pt idx="52">
                  <c:v>4.1170075802157822</c:v>
                </c:pt>
                <c:pt idx="53">
                  <c:v>4.0547089011081017</c:v>
                </c:pt>
                <c:pt idx="54">
                  <c:v>3.9908665776134744</c:v>
                </c:pt>
                <c:pt idx="55">
                  <c:v>3.9255047592365697</c:v>
                </c:pt>
                <c:pt idx="56">
                  <c:v>3.8586563663013997</c:v>
                </c:pt>
                <c:pt idx="57">
                  <c:v>3.7903651263883802</c:v>
                </c:pt>
                <c:pt idx="58">
                  <c:v>3.7206880828394064</c:v>
                </c:pt>
                <c:pt idx="59">
                  <c:v>3.6496986667286992</c:v>
                </c:pt>
                <c:pt idx="60">
                  <c:v>3.5774904280703539</c:v>
                </c:pt>
                <c:pt idx="61">
                  <c:v>3.5041815162859766</c:v>
                </c:pt>
                <c:pt idx="62">
                  <c:v>3.4299199758869339</c:v>
                </c:pt>
                <c:pt idx="63">
                  <c:v>3.3548898687525668</c:v>
                </c:pt>
                <c:pt idx="64">
                  <c:v>3.2793181324331786</c:v>
                </c:pt>
                <c:pt idx="65">
                  <c:v>3.2034819134040982</c:v>
                </c:pt>
                <c:pt idx="66">
                  <c:v>3.1277158527332904</c:v>
                </c:pt>
                <c:pt idx="67">
                  <c:v>3.0524184337217073</c:v>
                </c:pt>
                <c:pt idx="68">
                  <c:v>2.9780560344744083</c:v>
                </c:pt>
                <c:pt idx="69">
                  <c:v>2.9051628201713622</c:v>
                </c:pt>
                <c:pt idx="70">
                  <c:v>2.8343341987056521</c:v>
                </c:pt>
                <c:pt idx="71">
                  <c:v>2.7662114915245839</c:v>
                </c:pt>
                <c:pt idx="72">
                  <c:v>2.7014560619638015</c:v>
                </c:pt>
                <c:pt idx="73">
                  <c:v>2.6407126878876142</c:v>
                </c:pt>
                <c:pt idx="74">
                  <c:v>2.5845645048315351</c:v>
                </c:pt>
                <c:pt idx="75">
                  <c:v>2.5334849157869761</c:v>
                </c:pt>
                <c:pt idx="76">
                  <c:v>2.4877944088723005</c:v>
                </c:pt>
                <c:pt idx="77">
                  <c:v>2.4476309155984133</c:v>
                </c:pt>
                <c:pt idx="78">
                  <c:v>2.4129403091571868</c:v>
                </c:pt>
                <c:pt idx="79">
                  <c:v>2.3834891958567237</c:v>
                </c:pt>
                <c:pt idx="80">
                  <c:v>2.3588968718343728</c:v>
                </c:pt>
                <c:pt idx="81">
                  <c:v>2.3386792502820577</c:v>
                </c:pt>
                <c:pt idx="82">
                  <c:v>2.3222960806132891</c:v>
                </c:pt>
                <c:pt idx="83">
                  <c:v>2.3091939268454369</c:v>
                </c:pt>
                <c:pt idx="84">
                  <c:v>2.2988401213718905</c:v>
                </c:pt>
                <c:pt idx="85">
                  <c:v>2.29074593930038</c:v>
                </c:pt>
                <c:pt idx="86">
                  <c:v>2.2844795978380192</c:v>
                </c:pt>
                <c:pt idx="87">
                  <c:v>2.2796710249501486</c:v>
                </c:pt>
                <c:pt idx="88">
                  <c:v>2.276010772620976</c:v>
                </c:pt>
                <c:pt idx="89">
                  <c:v>2.2732452847051308</c:v>
                </c:pt>
                <c:pt idx="90">
                  <c:v>2.2711702804072527</c:v>
                </c:pt>
                <c:pt idx="91">
                  <c:v>2.2696235037459447</c:v>
                </c:pt>
                <c:pt idx="92">
                  <c:v>2.2684776374042515</c:v>
                </c:pt>
                <c:pt idx="93">
                  <c:v>2.2676338312117497</c:v>
                </c:pt>
                <c:pt idx="94">
                  <c:v>2.2670160526236343</c:v>
                </c:pt>
                <c:pt idx="95">
                  <c:v>2.2665663111157386</c:v>
                </c:pt>
                <c:pt idx="96">
                  <c:v>2.266240717723917</c:v>
                </c:pt>
                <c:pt idx="97">
                  <c:v>2.2660062944638049</c:v>
                </c:pt>
                <c:pt idx="98">
                  <c:v>2.2658384300173218</c:v>
                </c:pt>
                <c:pt idx="99">
                  <c:v>2.2657188764089442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8375056"/>
        <c:axId val="218375448"/>
      </c:scatterChart>
      <c:valAx>
        <c:axId val="218375056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8375448"/>
        <c:crosses val="autoZero"/>
        <c:crossBetween val="midCat"/>
      </c:valAx>
      <c:valAx>
        <c:axId val="21837544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b="0"/>
                </a:pPr>
                <a:r>
                  <a:rPr lang="en-GB" b="0"/>
                  <a:t>Log CFU/ml</a:t>
                </a:r>
                <a:r>
                  <a:rPr lang="en-GB" b="0" baseline="30000"/>
                  <a:t>-1</a:t>
                </a:r>
                <a:endParaRPr lang="en-GB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218375056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scatterChart>
        <c:scatterStyle val="lineMarker"/>
        <c:varyColors val="0"/>
        <c:ser>
          <c:idx val="0"/>
          <c:order val="0"/>
          <c:tx>
            <c:v>Measured</c:v>
          </c:tx>
          <c:spPr>
            <a:ln w="28575">
              <a:noFill/>
            </a:ln>
          </c:spPr>
          <c:marker>
            <c:symbol val="circle"/>
            <c:size val="7"/>
            <c:spPr>
              <a:noFill/>
            </c:spPr>
          </c:marker>
          <c:xVal>
            <c:numRef>
              <c:f>'13136_Log_Linear'!$A$2:$A$14</c:f>
              <c:numCache>
                <c:formatCode>0.00</c:formatCode>
                <c:ptCount val="13"/>
                <c:pt idx="0">
                  <c:v>0</c:v>
                </c:pt>
                <c:pt idx="1">
                  <c:v>11</c:v>
                </c:pt>
                <c:pt idx="2">
                  <c:v>13</c:v>
                </c:pt>
                <c:pt idx="3">
                  <c:v>17</c:v>
                </c:pt>
                <c:pt idx="4">
                  <c:v>0</c:v>
                </c:pt>
                <c:pt idx="5">
                  <c:v>11</c:v>
                </c:pt>
                <c:pt idx="6">
                  <c:v>13</c:v>
                </c:pt>
                <c:pt idx="7">
                  <c:v>14</c:v>
                </c:pt>
                <c:pt idx="8">
                  <c:v>17</c:v>
                </c:pt>
                <c:pt idx="9">
                  <c:v>0</c:v>
                </c:pt>
                <c:pt idx="10">
                  <c:v>11</c:v>
                </c:pt>
                <c:pt idx="11">
                  <c:v>14</c:v>
                </c:pt>
                <c:pt idx="12">
                  <c:v>17</c:v>
                </c:pt>
              </c:numCache>
            </c:numRef>
          </c:xVal>
          <c:yVal>
            <c:numRef>
              <c:f>'13136_Log_Linear'!$B$2:$B$14</c:f>
              <c:numCache>
                <c:formatCode>0.00</c:formatCode>
                <c:ptCount val="13"/>
                <c:pt idx="0">
                  <c:v>5.4771212547196626</c:v>
                </c:pt>
                <c:pt idx="1">
                  <c:v>3.6020599913279625</c:v>
                </c:pt>
                <c:pt idx="2">
                  <c:v>1.6989700043360187</c:v>
                </c:pt>
                <c:pt idx="3">
                  <c:v>1.8129133566428555</c:v>
                </c:pt>
                <c:pt idx="4">
                  <c:v>5.8633228601204559</c:v>
                </c:pt>
                <c:pt idx="5">
                  <c:v>2.8864907251724818</c:v>
                </c:pt>
                <c:pt idx="6">
                  <c:v>2.1760912590556813</c:v>
                </c:pt>
                <c:pt idx="7">
                  <c:v>2.5854607295085006</c:v>
                </c:pt>
                <c:pt idx="8">
                  <c:v>1.8129133566428555</c:v>
                </c:pt>
                <c:pt idx="9">
                  <c:v>5.6020599913279625</c:v>
                </c:pt>
                <c:pt idx="10">
                  <c:v>2.7993405494535817</c:v>
                </c:pt>
                <c:pt idx="11">
                  <c:v>2</c:v>
                </c:pt>
                <c:pt idx="12">
                  <c:v>2.5250448070368452</c:v>
                </c:pt>
              </c:numCache>
            </c:numRef>
          </c:yVal>
          <c:smooth val="0"/>
        </c:ser>
        <c:ser>
          <c:idx val="1"/>
          <c:order val="1"/>
          <c:tx>
            <c:v>Identified</c:v>
          </c:tx>
          <c:spPr>
            <a:ln w="12700">
              <a:solidFill>
                <a:schemeClr val="accent1"/>
              </a:solidFill>
            </a:ln>
          </c:spPr>
          <c:marker>
            <c:symbol val="none"/>
          </c:marker>
          <c:xVal>
            <c:numRef>
              <c:f>'13136_Log_Linear'!$A$18:$A$117</c:f>
              <c:numCache>
                <c:formatCode>0.00</c:formatCode>
                <c:ptCount val="100"/>
                <c:pt idx="0">
                  <c:v>0</c:v>
                </c:pt>
                <c:pt idx="1">
                  <c:v>0.17</c:v>
                </c:pt>
                <c:pt idx="2">
                  <c:v>0.34</c:v>
                </c:pt>
                <c:pt idx="3">
                  <c:v>0.51</c:v>
                </c:pt>
                <c:pt idx="4">
                  <c:v>0.68</c:v>
                </c:pt>
                <c:pt idx="5">
                  <c:v>0.85000000000000009</c:v>
                </c:pt>
                <c:pt idx="6">
                  <c:v>1.02</c:v>
                </c:pt>
                <c:pt idx="7">
                  <c:v>1.19</c:v>
                </c:pt>
                <c:pt idx="8">
                  <c:v>1.3599999999999999</c:v>
                </c:pt>
                <c:pt idx="9">
                  <c:v>1.5299999999999998</c:v>
                </c:pt>
                <c:pt idx="10">
                  <c:v>1.6999999999999997</c:v>
                </c:pt>
                <c:pt idx="11">
                  <c:v>1.8699999999999997</c:v>
                </c:pt>
                <c:pt idx="12">
                  <c:v>2.0399999999999996</c:v>
                </c:pt>
                <c:pt idx="13">
                  <c:v>2.2099999999999995</c:v>
                </c:pt>
                <c:pt idx="14">
                  <c:v>2.3799999999999994</c:v>
                </c:pt>
                <c:pt idx="15">
                  <c:v>2.5499999999999994</c:v>
                </c:pt>
                <c:pt idx="16">
                  <c:v>2.7199999999999993</c:v>
                </c:pt>
                <c:pt idx="17">
                  <c:v>2.8899999999999992</c:v>
                </c:pt>
                <c:pt idx="18">
                  <c:v>3.0599999999999992</c:v>
                </c:pt>
                <c:pt idx="19">
                  <c:v>3.2299999999999991</c:v>
                </c:pt>
                <c:pt idx="20">
                  <c:v>3.399999999999999</c:v>
                </c:pt>
                <c:pt idx="21">
                  <c:v>3.569999999999999</c:v>
                </c:pt>
                <c:pt idx="22">
                  <c:v>3.7399999999999989</c:v>
                </c:pt>
                <c:pt idx="23">
                  <c:v>3.9099999999999988</c:v>
                </c:pt>
                <c:pt idx="24">
                  <c:v>4.0799999999999992</c:v>
                </c:pt>
                <c:pt idx="25">
                  <c:v>4.2499999999999991</c:v>
                </c:pt>
                <c:pt idx="26">
                  <c:v>4.419999999999999</c:v>
                </c:pt>
                <c:pt idx="27">
                  <c:v>4.589999999999999</c:v>
                </c:pt>
                <c:pt idx="28">
                  <c:v>4.7599999999999989</c:v>
                </c:pt>
                <c:pt idx="29">
                  <c:v>4.9299999999999988</c:v>
                </c:pt>
                <c:pt idx="30">
                  <c:v>5.0999999999999988</c:v>
                </c:pt>
                <c:pt idx="31">
                  <c:v>5.2699999999999987</c:v>
                </c:pt>
                <c:pt idx="32">
                  <c:v>5.4399999999999986</c:v>
                </c:pt>
                <c:pt idx="33">
                  <c:v>5.6099999999999985</c:v>
                </c:pt>
                <c:pt idx="34">
                  <c:v>5.7799999999999985</c:v>
                </c:pt>
                <c:pt idx="35">
                  <c:v>5.9499999999999984</c:v>
                </c:pt>
                <c:pt idx="36">
                  <c:v>6.1199999999999983</c:v>
                </c:pt>
                <c:pt idx="37">
                  <c:v>6.2899999999999983</c:v>
                </c:pt>
                <c:pt idx="38">
                  <c:v>6.4599999999999982</c:v>
                </c:pt>
                <c:pt idx="39">
                  <c:v>6.6299999999999981</c:v>
                </c:pt>
                <c:pt idx="40">
                  <c:v>6.799999999999998</c:v>
                </c:pt>
                <c:pt idx="41">
                  <c:v>6.969999999999998</c:v>
                </c:pt>
                <c:pt idx="42">
                  <c:v>7.1399999999999979</c:v>
                </c:pt>
                <c:pt idx="43">
                  <c:v>7.3099999999999978</c:v>
                </c:pt>
                <c:pt idx="44">
                  <c:v>7.4799999999999978</c:v>
                </c:pt>
                <c:pt idx="45">
                  <c:v>7.6499999999999977</c:v>
                </c:pt>
                <c:pt idx="46">
                  <c:v>7.8199999999999976</c:v>
                </c:pt>
                <c:pt idx="47">
                  <c:v>7.9899999999999975</c:v>
                </c:pt>
                <c:pt idx="48">
                  <c:v>8.1599999999999984</c:v>
                </c:pt>
                <c:pt idx="49">
                  <c:v>8.3299999999999983</c:v>
                </c:pt>
                <c:pt idx="50">
                  <c:v>8.4999999999999982</c:v>
                </c:pt>
                <c:pt idx="51">
                  <c:v>8.6699999999999982</c:v>
                </c:pt>
                <c:pt idx="52">
                  <c:v>8.8399999999999981</c:v>
                </c:pt>
                <c:pt idx="53">
                  <c:v>9.009999999999998</c:v>
                </c:pt>
                <c:pt idx="54">
                  <c:v>9.1799999999999979</c:v>
                </c:pt>
                <c:pt idx="55">
                  <c:v>9.3499999999999979</c:v>
                </c:pt>
                <c:pt idx="56">
                  <c:v>9.5199999999999978</c:v>
                </c:pt>
                <c:pt idx="57">
                  <c:v>9.6899999999999977</c:v>
                </c:pt>
                <c:pt idx="58">
                  <c:v>9.8599999999999977</c:v>
                </c:pt>
                <c:pt idx="59">
                  <c:v>10.029999999999998</c:v>
                </c:pt>
                <c:pt idx="60">
                  <c:v>10.199999999999998</c:v>
                </c:pt>
                <c:pt idx="61">
                  <c:v>10.369999999999997</c:v>
                </c:pt>
                <c:pt idx="62">
                  <c:v>10.539999999999997</c:v>
                </c:pt>
                <c:pt idx="63">
                  <c:v>10.709999999999997</c:v>
                </c:pt>
                <c:pt idx="64">
                  <c:v>10.879999999999997</c:v>
                </c:pt>
                <c:pt idx="65">
                  <c:v>11.049999999999997</c:v>
                </c:pt>
                <c:pt idx="66">
                  <c:v>11.219999999999997</c:v>
                </c:pt>
                <c:pt idx="67">
                  <c:v>11.389999999999997</c:v>
                </c:pt>
                <c:pt idx="68">
                  <c:v>11.559999999999997</c:v>
                </c:pt>
                <c:pt idx="69">
                  <c:v>11.729999999999997</c:v>
                </c:pt>
                <c:pt idx="70">
                  <c:v>11.899999999999997</c:v>
                </c:pt>
                <c:pt idx="71">
                  <c:v>12.069999999999997</c:v>
                </c:pt>
                <c:pt idx="72">
                  <c:v>12.239999999999997</c:v>
                </c:pt>
                <c:pt idx="73">
                  <c:v>12.409999999999997</c:v>
                </c:pt>
                <c:pt idx="74">
                  <c:v>12.579999999999997</c:v>
                </c:pt>
                <c:pt idx="75">
                  <c:v>12.749999999999996</c:v>
                </c:pt>
                <c:pt idx="76">
                  <c:v>12.919999999999996</c:v>
                </c:pt>
                <c:pt idx="77">
                  <c:v>13.089999999999996</c:v>
                </c:pt>
                <c:pt idx="78">
                  <c:v>13.259999999999996</c:v>
                </c:pt>
                <c:pt idx="79">
                  <c:v>13.429999999999996</c:v>
                </c:pt>
                <c:pt idx="80">
                  <c:v>13.599999999999996</c:v>
                </c:pt>
                <c:pt idx="81">
                  <c:v>13.769999999999996</c:v>
                </c:pt>
                <c:pt idx="82">
                  <c:v>13.939999999999996</c:v>
                </c:pt>
                <c:pt idx="83">
                  <c:v>14.109999999999996</c:v>
                </c:pt>
                <c:pt idx="84">
                  <c:v>14.279999999999996</c:v>
                </c:pt>
                <c:pt idx="85">
                  <c:v>14.449999999999996</c:v>
                </c:pt>
                <c:pt idx="86">
                  <c:v>14.619999999999996</c:v>
                </c:pt>
                <c:pt idx="87">
                  <c:v>14.789999999999996</c:v>
                </c:pt>
                <c:pt idx="88">
                  <c:v>14.959999999999996</c:v>
                </c:pt>
                <c:pt idx="89">
                  <c:v>15.129999999999995</c:v>
                </c:pt>
                <c:pt idx="90">
                  <c:v>15.299999999999995</c:v>
                </c:pt>
                <c:pt idx="91">
                  <c:v>15.469999999999995</c:v>
                </c:pt>
                <c:pt idx="92">
                  <c:v>15.639999999999995</c:v>
                </c:pt>
                <c:pt idx="93">
                  <c:v>15.809999999999995</c:v>
                </c:pt>
                <c:pt idx="94">
                  <c:v>15.979999999999995</c:v>
                </c:pt>
                <c:pt idx="95">
                  <c:v>16.149999999999995</c:v>
                </c:pt>
                <c:pt idx="96">
                  <c:v>16.319999999999997</c:v>
                </c:pt>
                <c:pt idx="97">
                  <c:v>16.489999999999998</c:v>
                </c:pt>
                <c:pt idx="98">
                  <c:v>16.66</c:v>
                </c:pt>
                <c:pt idx="99">
                  <c:v>16.830000000000002</c:v>
                </c:pt>
              </c:numCache>
            </c:numRef>
          </c:xVal>
          <c:yVal>
            <c:numRef>
              <c:f>'13136_Log_Linear'!$C$18:$C$117</c:f>
              <c:numCache>
                <c:formatCode>0.00</c:formatCode>
                <c:ptCount val="100"/>
                <c:pt idx="0">
                  <c:v>5.5484730657870172</c:v>
                </c:pt>
                <c:pt idx="1">
                  <c:v>5.5099294326737391</c:v>
                </c:pt>
                <c:pt idx="2">
                  <c:v>5.4713857995604602</c:v>
                </c:pt>
                <c:pt idx="3">
                  <c:v>5.4328421664471822</c:v>
                </c:pt>
                <c:pt idx="4">
                  <c:v>5.3942985333339042</c:v>
                </c:pt>
                <c:pt idx="5">
                  <c:v>5.3557549002206262</c:v>
                </c:pt>
                <c:pt idx="6">
                  <c:v>5.3172112671073473</c:v>
                </c:pt>
                <c:pt idx="7">
                  <c:v>5.2786676339940692</c:v>
                </c:pt>
                <c:pt idx="8">
                  <c:v>5.2401240008807912</c:v>
                </c:pt>
                <c:pt idx="9">
                  <c:v>5.2015803677675132</c:v>
                </c:pt>
                <c:pt idx="10">
                  <c:v>5.1630367346542343</c:v>
                </c:pt>
                <c:pt idx="11">
                  <c:v>5.1244931015409563</c:v>
                </c:pt>
                <c:pt idx="12">
                  <c:v>5.0859494684276783</c:v>
                </c:pt>
                <c:pt idx="13">
                  <c:v>5.0474058353144002</c:v>
                </c:pt>
                <c:pt idx="14">
                  <c:v>5.0088622022011222</c:v>
                </c:pt>
                <c:pt idx="15">
                  <c:v>4.9703185690878433</c:v>
                </c:pt>
                <c:pt idx="16">
                  <c:v>4.9317749359745653</c:v>
                </c:pt>
                <c:pt idx="17">
                  <c:v>4.8932313028612873</c:v>
                </c:pt>
                <c:pt idx="18">
                  <c:v>4.8546876697480084</c:v>
                </c:pt>
                <c:pt idx="19">
                  <c:v>4.8161440366347303</c:v>
                </c:pt>
                <c:pt idx="20">
                  <c:v>4.7776004035214523</c:v>
                </c:pt>
                <c:pt idx="21">
                  <c:v>4.7390567704081743</c:v>
                </c:pt>
                <c:pt idx="22">
                  <c:v>4.7005131372948963</c:v>
                </c:pt>
                <c:pt idx="23">
                  <c:v>4.6619695041816174</c:v>
                </c:pt>
                <c:pt idx="24">
                  <c:v>4.6234258710683394</c:v>
                </c:pt>
                <c:pt idx="25">
                  <c:v>4.5848822379550613</c:v>
                </c:pt>
                <c:pt idx="26">
                  <c:v>4.5463386048417824</c:v>
                </c:pt>
                <c:pt idx="27">
                  <c:v>4.5077949717285044</c:v>
                </c:pt>
                <c:pt idx="28">
                  <c:v>4.4692513386152264</c:v>
                </c:pt>
                <c:pt idx="29">
                  <c:v>4.4307077055019484</c:v>
                </c:pt>
                <c:pt idx="30">
                  <c:v>4.3921640723886703</c:v>
                </c:pt>
                <c:pt idx="31">
                  <c:v>4.3536204392753914</c:v>
                </c:pt>
                <c:pt idx="32">
                  <c:v>4.3150768061621134</c:v>
                </c:pt>
                <c:pt idx="33">
                  <c:v>4.2765331730488354</c:v>
                </c:pt>
                <c:pt idx="34">
                  <c:v>4.2379895399355565</c:v>
                </c:pt>
                <c:pt idx="35">
                  <c:v>4.1994459068222785</c:v>
                </c:pt>
                <c:pt idx="36">
                  <c:v>4.1609022737090005</c:v>
                </c:pt>
                <c:pt idx="37">
                  <c:v>4.1223586405957224</c:v>
                </c:pt>
                <c:pt idx="38">
                  <c:v>4.0838150074824444</c:v>
                </c:pt>
                <c:pt idx="39">
                  <c:v>4.0452713743691655</c:v>
                </c:pt>
                <c:pt idx="40">
                  <c:v>4.0067277412558875</c:v>
                </c:pt>
                <c:pt idx="41">
                  <c:v>3.9681841081426095</c:v>
                </c:pt>
                <c:pt idx="42">
                  <c:v>3.929640475029331</c:v>
                </c:pt>
                <c:pt idx="43">
                  <c:v>3.8910968419160525</c:v>
                </c:pt>
                <c:pt idx="44">
                  <c:v>3.8525532088027745</c:v>
                </c:pt>
                <c:pt idx="45">
                  <c:v>3.8140095756894965</c:v>
                </c:pt>
                <c:pt idx="46">
                  <c:v>3.7754659425762176</c:v>
                </c:pt>
                <c:pt idx="47">
                  <c:v>3.7369223094629396</c:v>
                </c:pt>
                <c:pt idx="48">
                  <c:v>3.6983786763496616</c:v>
                </c:pt>
                <c:pt idx="49">
                  <c:v>3.6598350432363831</c:v>
                </c:pt>
                <c:pt idx="50">
                  <c:v>3.6212914101231051</c:v>
                </c:pt>
                <c:pt idx="51">
                  <c:v>3.5827477770098266</c:v>
                </c:pt>
                <c:pt idx="52">
                  <c:v>3.5442041438965481</c:v>
                </c:pt>
                <c:pt idx="53">
                  <c:v>3.5056605107832701</c:v>
                </c:pt>
                <c:pt idx="54">
                  <c:v>3.4671168776699917</c:v>
                </c:pt>
                <c:pt idx="55">
                  <c:v>3.4285732445567136</c:v>
                </c:pt>
                <c:pt idx="56">
                  <c:v>3.3900296114434356</c:v>
                </c:pt>
                <c:pt idx="57">
                  <c:v>3.3514859783301572</c:v>
                </c:pt>
                <c:pt idx="58">
                  <c:v>3.3129423452168791</c:v>
                </c:pt>
                <c:pt idx="59">
                  <c:v>3.2743987121036007</c:v>
                </c:pt>
                <c:pt idx="60">
                  <c:v>3.2358550789903227</c:v>
                </c:pt>
                <c:pt idx="61">
                  <c:v>3.1973114458770442</c:v>
                </c:pt>
                <c:pt idx="62">
                  <c:v>3.1587678127637662</c:v>
                </c:pt>
                <c:pt idx="63">
                  <c:v>3.1202241796504877</c:v>
                </c:pt>
                <c:pt idx="64">
                  <c:v>3.0816805465372092</c:v>
                </c:pt>
                <c:pt idx="65">
                  <c:v>3.0431369134239312</c:v>
                </c:pt>
                <c:pt idx="66">
                  <c:v>3.0045932803106532</c:v>
                </c:pt>
                <c:pt idx="67">
                  <c:v>2.9660496471973752</c:v>
                </c:pt>
                <c:pt idx="68">
                  <c:v>2.9275060140840967</c:v>
                </c:pt>
                <c:pt idx="69">
                  <c:v>2.8889623809708183</c:v>
                </c:pt>
                <c:pt idx="70">
                  <c:v>2.8504187478575402</c:v>
                </c:pt>
                <c:pt idx="71">
                  <c:v>2.8118751147442618</c:v>
                </c:pt>
                <c:pt idx="72">
                  <c:v>2.7733314816309838</c:v>
                </c:pt>
                <c:pt idx="73">
                  <c:v>2.7347878485177053</c:v>
                </c:pt>
                <c:pt idx="74">
                  <c:v>2.6962442154044273</c:v>
                </c:pt>
                <c:pt idx="75">
                  <c:v>2.6577005822911488</c:v>
                </c:pt>
                <c:pt idx="76">
                  <c:v>2.6191569491778708</c:v>
                </c:pt>
                <c:pt idx="77">
                  <c:v>2.5806133160645928</c:v>
                </c:pt>
                <c:pt idx="78">
                  <c:v>2.5420696829513143</c:v>
                </c:pt>
                <c:pt idx="79">
                  <c:v>2.5035260498380363</c:v>
                </c:pt>
                <c:pt idx="80">
                  <c:v>2.4649824167247578</c:v>
                </c:pt>
                <c:pt idx="81">
                  <c:v>2.4264387836114794</c:v>
                </c:pt>
                <c:pt idx="82">
                  <c:v>2.3878951504982013</c:v>
                </c:pt>
                <c:pt idx="83">
                  <c:v>2.3493515173849229</c:v>
                </c:pt>
                <c:pt idx="84">
                  <c:v>2.3108078842716449</c:v>
                </c:pt>
                <c:pt idx="85">
                  <c:v>2.2722642511583664</c:v>
                </c:pt>
                <c:pt idx="86">
                  <c:v>2.2337206180450884</c:v>
                </c:pt>
                <c:pt idx="87">
                  <c:v>2.1951769849318103</c:v>
                </c:pt>
                <c:pt idx="88">
                  <c:v>2.1566333518185319</c:v>
                </c:pt>
                <c:pt idx="89">
                  <c:v>2.1180897187052539</c:v>
                </c:pt>
                <c:pt idx="90">
                  <c:v>2.0795460855919754</c:v>
                </c:pt>
                <c:pt idx="91">
                  <c:v>2.0410024524786974</c:v>
                </c:pt>
                <c:pt idx="92">
                  <c:v>2.0024588193654185</c:v>
                </c:pt>
                <c:pt idx="93">
                  <c:v>1.9639151862521405</c:v>
                </c:pt>
                <c:pt idx="94">
                  <c:v>1.9253715531388624</c:v>
                </c:pt>
                <c:pt idx="95">
                  <c:v>1.8868279200255844</c:v>
                </c:pt>
                <c:pt idx="96">
                  <c:v>1.848284286912306</c:v>
                </c:pt>
                <c:pt idx="97">
                  <c:v>1.809740653799027</c:v>
                </c:pt>
                <c:pt idx="98">
                  <c:v>1.7711970206857481</c:v>
                </c:pt>
                <c:pt idx="99">
                  <c:v>1.7326533875724692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56915072"/>
        <c:axId val="356915464"/>
      </c:scatterChart>
      <c:valAx>
        <c:axId val="356915072"/>
        <c:scaling>
          <c:orientation val="minMax"/>
        </c:scaling>
        <c:delete val="0"/>
        <c:axPos val="b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Time (Minutes)</a:t>
                </a:r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6915464"/>
        <c:crosses val="autoZero"/>
        <c:crossBetween val="midCat"/>
      </c:valAx>
      <c:valAx>
        <c:axId val="356915464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 sz="1100" b="0"/>
                </a:pPr>
                <a:r>
                  <a:rPr lang="en-GB" sz="1100" b="0"/>
                  <a:t>Log</a:t>
                </a:r>
                <a:r>
                  <a:rPr lang="en-GB" sz="1100" b="0" baseline="0"/>
                  <a:t> CFU/ml</a:t>
                </a:r>
                <a:r>
                  <a:rPr lang="en-GB" sz="1100" b="0" baseline="30000"/>
                  <a:t>-1</a:t>
                </a:r>
                <a:endParaRPr lang="en-GB" sz="1100" b="0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 sz="1100"/>
            </a:pPr>
            <a:endParaRPr lang="en-US"/>
          </a:p>
        </c:txPr>
        <c:crossAx val="356915072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1059</xdr:colOff>
      <xdr:row>16</xdr:row>
      <xdr:rowOff>14287</xdr:rowOff>
    </xdr:from>
    <xdr:to>
      <xdr:col>13</xdr:col>
      <xdr:colOff>544909</xdr:colOff>
      <xdr:row>37</xdr:row>
      <xdr:rowOff>96187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9524</xdr:colOff>
      <xdr:row>16</xdr:row>
      <xdr:rowOff>11112</xdr:rowOff>
    </xdr:from>
    <xdr:to>
      <xdr:col>13</xdr:col>
      <xdr:colOff>553374</xdr:colOff>
      <xdr:row>37</xdr:row>
      <xdr:rowOff>93012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19049</xdr:colOff>
      <xdr:row>16</xdr:row>
      <xdr:rowOff>20637</xdr:rowOff>
    </xdr:from>
    <xdr:to>
      <xdr:col>13</xdr:col>
      <xdr:colOff>562899</xdr:colOff>
      <xdr:row>37</xdr:row>
      <xdr:rowOff>102537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612775</xdr:colOff>
      <xdr:row>16</xdr:row>
      <xdr:rowOff>8467</xdr:rowOff>
    </xdr:from>
    <xdr:to>
      <xdr:col>14</xdr:col>
      <xdr:colOff>39025</xdr:colOff>
      <xdr:row>37</xdr:row>
      <xdr:rowOff>90367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"/>
  <sheetViews>
    <sheetView tabSelected="1" zoomScale="90" zoomScaleNormal="90" workbookViewId="0"/>
  </sheetViews>
  <sheetFormatPr defaultRowHeight="15" x14ac:dyDescent="0.25"/>
  <sheetData>
    <row r="1" spans="1:4" x14ac:dyDescent="0.25">
      <c r="A1" s="10" t="s">
        <v>0</v>
      </c>
      <c r="B1" s="10" t="s">
        <v>1</v>
      </c>
      <c r="C1" s="10" t="s">
        <v>2</v>
      </c>
      <c r="D1" s="10" t="s">
        <v>3</v>
      </c>
    </row>
    <row r="2" spans="1:4" x14ac:dyDescent="0.25">
      <c r="A2" s="10">
        <v>0</v>
      </c>
      <c r="B2" s="11">
        <f>LOG10(4.3*10^5)</f>
        <v>5.6334684555795862</v>
      </c>
      <c r="C2" s="10">
        <v>12628</v>
      </c>
      <c r="D2" s="10" t="s">
        <v>4</v>
      </c>
    </row>
    <row r="3" spans="1:4" x14ac:dyDescent="0.25">
      <c r="A3" s="10">
        <v>11</v>
      </c>
      <c r="B3" s="11">
        <f>LOG10(1.17*10^3)</f>
        <v>3.0681858617461617</v>
      </c>
      <c r="C3" s="10">
        <v>12628</v>
      </c>
      <c r="D3" s="10" t="s">
        <v>4</v>
      </c>
    </row>
    <row r="4" spans="1:4" x14ac:dyDescent="0.25">
      <c r="A4" s="10">
        <v>13</v>
      </c>
      <c r="B4" s="11">
        <f>LOG10(1.65*10^2)</f>
        <v>2.2174839442139063</v>
      </c>
      <c r="C4" s="10">
        <v>12628</v>
      </c>
      <c r="D4" s="10" t="s">
        <v>4</v>
      </c>
    </row>
    <row r="5" spans="1:4" x14ac:dyDescent="0.25">
      <c r="A5" s="10">
        <v>14</v>
      </c>
      <c r="B5" s="11">
        <f>LOG10(3.5*10^2)</f>
        <v>2.5440680443502757</v>
      </c>
      <c r="C5" s="10">
        <v>12628</v>
      </c>
      <c r="D5" s="10" t="s">
        <v>4</v>
      </c>
    </row>
    <row r="6" spans="1:4" x14ac:dyDescent="0.25">
      <c r="A6" s="10">
        <v>17</v>
      </c>
      <c r="B6" s="11">
        <f>LOG10(1.15*10^2)</f>
        <v>2.0606978403536118</v>
      </c>
      <c r="C6" s="10">
        <v>12628</v>
      </c>
      <c r="D6" s="10" t="s">
        <v>4</v>
      </c>
    </row>
    <row r="7" spans="1:4" x14ac:dyDescent="0.25">
      <c r="A7" s="10">
        <v>0</v>
      </c>
      <c r="B7" s="11">
        <f>LOG10(6*10^5)</f>
        <v>5.7781512503836439</v>
      </c>
      <c r="C7" s="10">
        <v>12628</v>
      </c>
      <c r="D7" s="10" t="s">
        <v>5</v>
      </c>
    </row>
    <row r="8" spans="1:4" x14ac:dyDescent="0.25">
      <c r="A8" s="10">
        <v>11</v>
      </c>
      <c r="B8" s="11">
        <f>LOG10(3.3*10^3)</f>
        <v>3.5185139398778875</v>
      </c>
      <c r="C8" s="10">
        <v>12628</v>
      </c>
      <c r="D8" s="10" t="s">
        <v>5</v>
      </c>
    </row>
    <row r="9" spans="1:4" x14ac:dyDescent="0.25">
      <c r="A9" s="10">
        <v>13</v>
      </c>
      <c r="B9" s="11">
        <f>LOG10(4.15*10^2)</f>
        <v>2.6180480967120929</v>
      </c>
      <c r="C9" s="10">
        <v>12628</v>
      </c>
      <c r="D9" s="10" t="s">
        <v>5</v>
      </c>
    </row>
    <row r="10" spans="1:4" x14ac:dyDescent="0.25">
      <c r="A10" s="10">
        <v>14</v>
      </c>
      <c r="B10" s="11">
        <f>LOG10(1.5*10^2)</f>
        <v>2.1760912590556813</v>
      </c>
      <c r="C10" s="10">
        <v>12628</v>
      </c>
      <c r="D10" s="10" t="s">
        <v>5</v>
      </c>
    </row>
    <row r="11" spans="1:4" x14ac:dyDescent="0.25">
      <c r="A11" s="10">
        <v>17</v>
      </c>
      <c r="B11" s="11">
        <f>LOG10(4.65*10^2)</f>
        <v>2.667452952889954</v>
      </c>
      <c r="C11" s="10">
        <v>12628</v>
      </c>
      <c r="D11" s="10" t="s">
        <v>5</v>
      </c>
    </row>
    <row r="12" spans="1:4" x14ac:dyDescent="0.25">
      <c r="A12" s="10">
        <v>0</v>
      </c>
      <c r="B12" s="11">
        <f>LOG10(5*10^5)</f>
        <v>5.6989700043360187</v>
      </c>
      <c r="C12" s="10">
        <v>12628</v>
      </c>
      <c r="D12" s="10" t="s">
        <v>6</v>
      </c>
    </row>
    <row r="13" spans="1:4" x14ac:dyDescent="0.25">
      <c r="A13" s="10">
        <v>11</v>
      </c>
      <c r="B13" s="11">
        <f>LOG10(2.7*10^3)</f>
        <v>3.4313637641589874</v>
      </c>
      <c r="C13" s="10">
        <v>12628</v>
      </c>
      <c r="D13" s="10" t="s">
        <v>6</v>
      </c>
    </row>
    <row r="14" spans="1:4" x14ac:dyDescent="0.25">
      <c r="A14" s="10">
        <v>13</v>
      </c>
      <c r="B14" s="11">
        <f>LOG10(2.5*10^2)</f>
        <v>2.3979400086720375</v>
      </c>
      <c r="C14" s="10">
        <v>12628</v>
      </c>
      <c r="D14" s="10" t="s">
        <v>6</v>
      </c>
    </row>
    <row r="15" spans="1:4" x14ac:dyDescent="0.25">
      <c r="A15" s="10">
        <v>14</v>
      </c>
      <c r="B15" s="11">
        <v>2</v>
      </c>
      <c r="C15" s="10">
        <v>12628</v>
      </c>
      <c r="D15" s="10" t="s">
        <v>6</v>
      </c>
    </row>
    <row r="16" spans="1:4" x14ac:dyDescent="0.25">
      <c r="A16" s="10">
        <v>17</v>
      </c>
      <c r="B16" s="11">
        <v>2</v>
      </c>
      <c r="C16" s="10">
        <v>12628</v>
      </c>
      <c r="D16" s="10" t="s">
        <v>6</v>
      </c>
    </row>
    <row r="17" spans="1:4" x14ac:dyDescent="0.25">
      <c r="A17" s="10">
        <v>0</v>
      </c>
      <c r="B17" s="11">
        <f>LOG10(5*10^6)</f>
        <v>6.6989700043360187</v>
      </c>
      <c r="C17" s="10">
        <v>12662</v>
      </c>
      <c r="D17" s="10" t="s">
        <v>4</v>
      </c>
    </row>
    <row r="18" spans="1:4" x14ac:dyDescent="0.25">
      <c r="A18" s="10">
        <v>11</v>
      </c>
      <c r="B18" s="11">
        <f>LOG10(9*10^5)</f>
        <v>5.9542425094393252</v>
      </c>
      <c r="C18" s="10">
        <v>12662</v>
      </c>
      <c r="D18" s="10" t="s">
        <v>4</v>
      </c>
    </row>
    <row r="19" spans="1:4" x14ac:dyDescent="0.25">
      <c r="A19" s="10">
        <v>14</v>
      </c>
      <c r="B19" s="11">
        <f>LOG10(1.35*10^3)</f>
        <v>3.1303337684950061</v>
      </c>
      <c r="C19" s="10">
        <v>12662</v>
      </c>
      <c r="D19" s="10" t="s">
        <v>4</v>
      </c>
    </row>
    <row r="20" spans="1:4" x14ac:dyDescent="0.25">
      <c r="A20" s="10">
        <v>17</v>
      </c>
      <c r="B20" s="11">
        <f>LOG10(1.4625*10^3)</f>
        <v>3.1650958747542179</v>
      </c>
      <c r="C20" s="10">
        <v>12662</v>
      </c>
      <c r="D20" s="10" t="s">
        <v>4</v>
      </c>
    </row>
    <row r="21" spans="1:4" x14ac:dyDescent="0.25">
      <c r="A21" s="10">
        <v>20</v>
      </c>
      <c r="B21" s="11">
        <f>LOG10(8.875*10^2)</f>
        <v>2.9481683617271317</v>
      </c>
      <c r="C21" s="10">
        <v>12662</v>
      </c>
      <c r="D21" s="10" t="s">
        <v>4</v>
      </c>
    </row>
    <row r="22" spans="1:4" x14ac:dyDescent="0.25">
      <c r="A22" s="10">
        <v>0</v>
      </c>
      <c r="B22" s="11">
        <f>LOG10(2.7*10^6)</f>
        <v>6.4313637641589869</v>
      </c>
      <c r="C22" s="10">
        <v>12662</v>
      </c>
      <c r="D22" s="10" t="s">
        <v>5</v>
      </c>
    </row>
    <row r="23" spans="1:4" x14ac:dyDescent="0.25">
      <c r="A23" s="10">
        <v>11</v>
      </c>
      <c r="B23" s="11">
        <f>LOG10(8.7*10^5)</f>
        <v>5.9395192526186182</v>
      </c>
      <c r="C23" s="10">
        <v>12662</v>
      </c>
      <c r="D23" s="10" t="s">
        <v>5</v>
      </c>
    </row>
    <row r="24" spans="1:4" x14ac:dyDescent="0.25">
      <c r="A24" s="10">
        <v>14</v>
      </c>
      <c r="B24" s="11">
        <f>LOG10(6.85*10^4)</f>
        <v>4.8356905714924254</v>
      </c>
      <c r="C24" s="10">
        <v>12662</v>
      </c>
      <c r="D24" s="10" t="s">
        <v>5</v>
      </c>
    </row>
    <row r="25" spans="1:4" x14ac:dyDescent="0.25">
      <c r="A25" s="10">
        <v>17</v>
      </c>
      <c r="B25" s="11">
        <f>LOG10(4.625*10^2)</f>
        <v>2.6651117370750512</v>
      </c>
      <c r="C25" s="10">
        <v>12662</v>
      </c>
      <c r="D25" s="10" t="s">
        <v>5</v>
      </c>
    </row>
    <row r="26" spans="1:4" x14ac:dyDescent="0.25">
      <c r="A26" s="10">
        <v>20</v>
      </c>
      <c r="B26" s="11">
        <f>LOG10(3*10^3)</f>
        <v>3.4771212547196626</v>
      </c>
      <c r="C26" s="10">
        <v>12662</v>
      </c>
      <c r="D26" s="10" t="s">
        <v>5</v>
      </c>
    </row>
    <row r="27" spans="1:4" x14ac:dyDescent="0.25">
      <c r="A27" s="10">
        <v>0</v>
      </c>
      <c r="B27" s="11">
        <f>LOG10(3*10^6)</f>
        <v>6.4771212547196626</v>
      </c>
      <c r="C27" s="10">
        <v>12662</v>
      </c>
      <c r="D27" s="10" t="s">
        <v>6</v>
      </c>
    </row>
    <row r="28" spans="1:4" x14ac:dyDescent="0.25">
      <c r="A28" s="10">
        <v>11</v>
      </c>
      <c r="B28" s="11">
        <f>LOG10(7.3*10^4)</f>
        <v>4.8633228601204559</v>
      </c>
      <c r="C28" s="10">
        <v>12662</v>
      </c>
      <c r="D28" s="10" t="s">
        <v>6</v>
      </c>
    </row>
    <row r="29" spans="1:4" x14ac:dyDescent="0.25">
      <c r="A29" s="10">
        <v>14</v>
      </c>
      <c r="B29" s="11">
        <f>LOG10(2.35*10^3)</f>
        <v>3.3710678622717363</v>
      </c>
      <c r="C29" s="10">
        <v>12662</v>
      </c>
      <c r="D29" s="10" t="s">
        <v>6</v>
      </c>
    </row>
    <row r="30" spans="1:4" x14ac:dyDescent="0.25">
      <c r="A30" s="10">
        <v>17</v>
      </c>
      <c r="B30" s="11">
        <f>LOG10(2.875*10^2)</f>
        <v>2.4586378490256493</v>
      </c>
      <c r="C30" s="10">
        <v>12662</v>
      </c>
      <c r="D30" s="10" t="s">
        <v>6</v>
      </c>
    </row>
    <row r="31" spans="1:4" x14ac:dyDescent="0.25">
      <c r="A31" s="10">
        <v>20</v>
      </c>
      <c r="B31" s="11">
        <f>LOG10(4.625*10^2)</f>
        <v>2.6651117370750512</v>
      </c>
      <c r="C31" s="10">
        <v>12662</v>
      </c>
      <c r="D31" s="10" t="s">
        <v>6</v>
      </c>
    </row>
    <row r="32" spans="1:4" x14ac:dyDescent="0.25">
      <c r="A32" s="10">
        <v>0</v>
      </c>
      <c r="B32" s="11">
        <f>LOG10(1.97*10^5)</f>
        <v>5.2944662261615933</v>
      </c>
      <c r="C32" s="10">
        <v>13126</v>
      </c>
      <c r="D32" s="10" t="s">
        <v>4</v>
      </c>
    </row>
    <row r="33" spans="1:4" x14ac:dyDescent="0.25">
      <c r="A33" s="10">
        <v>11</v>
      </c>
      <c r="B33" s="11">
        <f>LOG10(3.7*10^3)</f>
        <v>3.568201724066995</v>
      </c>
      <c r="C33" s="10">
        <v>13126</v>
      </c>
      <c r="D33" s="10" t="s">
        <v>4</v>
      </c>
    </row>
    <row r="34" spans="1:4" x14ac:dyDescent="0.25">
      <c r="A34" s="10">
        <v>13</v>
      </c>
      <c r="B34" s="11">
        <f>LOG10(1.85*10^2)</f>
        <v>2.2671717284030137</v>
      </c>
      <c r="C34" s="10">
        <v>13126</v>
      </c>
      <c r="D34" s="10" t="s">
        <v>4</v>
      </c>
    </row>
    <row r="35" spans="1:4" x14ac:dyDescent="0.25">
      <c r="A35" s="10">
        <v>14</v>
      </c>
      <c r="B35" s="11">
        <f>LOG10(1.35*10^2)</f>
        <v>2.1303337684950061</v>
      </c>
      <c r="C35" s="10">
        <v>13126</v>
      </c>
      <c r="D35" s="10" t="s">
        <v>4</v>
      </c>
    </row>
    <row r="36" spans="1:4" x14ac:dyDescent="0.25">
      <c r="A36" s="10">
        <v>17</v>
      </c>
      <c r="B36" s="11">
        <f>LOG10(1.65*10^2)</f>
        <v>2.2174839442139063</v>
      </c>
      <c r="C36" s="10">
        <v>13126</v>
      </c>
      <c r="D36" s="10" t="s">
        <v>4</v>
      </c>
    </row>
    <row r="37" spans="1:4" x14ac:dyDescent="0.25">
      <c r="A37" s="10">
        <v>0</v>
      </c>
      <c r="B37" s="11">
        <f>LOG10(1.9*10^5)</f>
        <v>5.2787536009528289</v>
      </c>
      <c r="C37" s="10">
        <v>13126</v>
      </c>
      <c r="D37" s="10" t="s">
        <v>5</v>
      </c>
    </row>
    <row r="38" spans="1:4" x14ac:dyDescent="0.25">
      <c r="A38" s="10">
        <v>11</v>
      </c>
      <c r="B38" s="11">
        <f>LOG10(4.3*10^2)</f>
        <v>2.6334684555795866</v>
      </c>
      <c r="C38" s="10">
        <v>13126</v>
      </c>
      <c r="D38" s="10" t="s">
        <v>5</v>
      </c>
    </row>
    <row r="39" spans="1:4" x14ac:dyDescent="0.25">
      <c r="A39" s="10">
        <v>13</v>
      </c>
      <c r="B39" s="11">
        <f>LOG10(2.5*10^2)</f>
        <v>2.3979400086720375</v>
      </c>
      <c r="C39" s="10">
        <v>13126</v>
      </c>
      <c r="D39" s="10" t="s">
        <v>5</v>
      </c>
    </row>
    <row r="40" spans="1:4" x14ac:dyDescent="0.25">
      <c r="A40" s="10">
        <v>14</v>
      </c>
      <c r="B40" s="11">
        <f>LOG10(0.65*10^2)</f>
        <v>1.8129133566428555</v>
      </c>
      <c r="C40" s="10">
        <v>13126</v>
      </c>
      <c r="D40" s="10" t="s">
        <v>5</v>
      </c>
    </row>
    <row r="41" spans="1:4" x14ac:dyDescent="0.25">
      <c r="A41" s="10">
        <v>17</v>
      </c>
      <c r="B41" s="11">
        <f>LOG10(1.65*10^2)</f>
        <v>2.2174839442139063</v>
      </c>
      <c r="C41" s="10">
        <v>13126</v>
      </c>
      <c r="D41" s="10" t="s">
        <v>5</v>
      </c>
    </row>
    <row r="42" spans="1:4" x14ac:dyDescent="0.25">
      <c r="A42" s="10">
        <v>0</v>
      </c>
      <c r="B42" s="11">
        <f>LOG10(6*10^5)</f>
        <v>5.7781512503836439</v>
      </c>
      <c r="C42" s="10">
        <v>13126</v>
      </c>
      <c r="D42" s="10" t="s">
        <v>6</v>
      </c>
    </row>
    <row r="43" spans="1:4" x14ac:dyDescent="0.25">
      <c r="A43" s="10">
        <v>11</v>
      </c>
      <c r="B43" s="11">
        <f>LOG10(2.7*10^3)</f>
        <v>3.4313637641589874</v>
      </c>
      <c r="C43" s="10">
        <v>13126</v>
      </c>
      <c r="D43" s="10" t="s">
        <v>6</v>
      </c>
    </row>
    <row r="44" spans="1:4" x14ac:dyDescent="0.25">
      <c r="A44" s="10">
        <v>13</v>
      </c>
      <c r="B44" s="11">
        <f>LOG10(9.35*10^2)</f>
        <v>2.9708116108725178</v>
      </c>
      <c r="C44" s="10">
        <v>13126</v>
      </c>
      <c r="D44" s="10" t="s">
        <v>6</v>
      </c>
    </row>
    <row r="45" spans="1:4" x14ac:dyDescent="0.25">
      <c r="A45" s="10">
        <v>14</v>
      </c>
      <c r="B45" s="11">
        <f>LOG10(3.65*10^2)</f>
        <v>2.5622928644564746</v>
      </c>
      <c r="C45" s="10">
        <v>13126</v>
      </c>
      <c r="D45" s="10" t="s">
        <v>6</v>
      </c>
    </row>
    <row r="46" spans="1:4" x14ac:dyDescent="0.25">
      <c r="A46" s="10">
        <v>17</v>
      </c>
      <c r="B46" s="11">
        <f>LOG10(4.15*10^2)</f>
        <v>2.6180480967120929</v>
      </c>
      <c r="C46" s="10">
        <v>13126</v>
      </c>
      <c r="D46" s="10" t="s">
        <v>6</v>
      </c>
    </row>
    <row r="47" spans="1:4" x14ac:dyDescent="0.25">
      <c r="A47">
        <v>0</v>
      </c>
      <c r="B47">
        <v>5.4771212547196626</v>
      </c>
      <c r="C47">
        <v>13136</v>
      </c>
      <c r="D47" t="s">
        <v>4</v>
      </c>
    </row>
    <row r="48" spans="1:4" x14ac:dyDescent="0.25">
      <c r="A48">
        <v>11</v>
      </c>
      <c r="B48">
        <v>3.6020599913279625</v>
      </c>
      <c r="C48">
        <v>13136</v>
      </c>
      <c r="D48" t="s">
        <v>4</v>
      </c>
    </row>
    <row r="49" spans="1:4" x14ac:dyDescent="0.25">
      <c r="A49">
        <v>13</v>
      </c>
      <c r="B49">
        <v>1.6989700043360187</v>
      </c>
      <c r="C49">
        <v>13136</v>
      </c>
      <c r="D49" t="s">
        <v>4</v>
      </c>
    </row>
    <row r="50" spans="1:4" x14ac:dyDescent="0.25">
      <c r="A50">
        <v>17</v>
      </c>
      <c r="B50">
        <v>1.8129133566428555</v>
      </c>
      <c r="C50">
        <v>13136</v>
      </c>
      <c r="D50" t="s">
        <v>4</v>
      </c>
    </row>
    <row r="51" spans="1:4" x14ac:dyDescent="0.25">
      <c r="A51">
        <v>0</v>
      </c>
      <c r="B51">
        <v>5.8633228601204559</v>
      </c>
      <c r="C51">
        <v>13136</v>
      </c>
      <c r="D51" t="s">
        <v>5</v>
      </c>
    </row>
    <row r="52" spans="1:4" x14ac:dyDescent="0.25">
      <c r="A52">
        <v>11</v>
      </c>
      <c r="B52">
        <v>2.8864907251724818</v>
      </c>
      <c r="C52">
        <v>13136</v>
      </c>
      <c r="D52" t="s">
        <v>5</v>
      </c>
    </row>
    <row r="53" spans="1:4" x14ac:dyDescent="0.25">
      <c r="A53">
        <v>13</v>
      </c>
      <c r="B53">
        <v>2.1760912590556813</v>
      </c>
      <c r="C53">
        <v>13136</v>
      </c>
      <c r="D53" t="s">
        <v>5</v>
      </c>
    </row>
    <row r="54" spans="1:4" x14ac:dyDescent="0.25">
      <c r="A54">
        <v>14</v>
      </c>
      <c r="B54">
        <v>2.5854607295085006</v>
      </c>
      <c r="C54">
        <v>13136</v>
      </c>
      <c r="D54" t="s">
        <v>5</v>
      </c>
    </row>
    <row r="55" spans="1:4" x14ac:dyDescent="0.25">
      <c r="A55">
        <v>17</v>
      </c>
      <c r="B55">
        <v>1.8129133566428555</v>
      </c>
      <c r="C55">
        <v>13136</v>
      </c>
      <c r="D55" t="s">
        <v>5</v>
      </c>
    </row>
    <row r="56" spans="1:4" x14ac:dyDescent="0.25">
      <c r="A56">
        <v>0</v>
      </c>
      <c r="B56">
        <v>5.6020599913279625</v>
      </c>
      <c r="C56">
        <v>13136</v>
      </c>
      <c r="D56" t="s">
        <v>6</v>
      </c>
    </row>
    <row r="57" spans="1:4" x14ac:dyDescent="0.25">
      <c r="A57">
        <v>11</v>
      </c>
      <c r="B57">
        <v>2.7993405494535817</v>
      </c>
      <c r="C57">
        <v>13136</v>
      </c>
      <c r="D57" t="s">
        <v>6</v>
      </c>
    </row>
    <row r="58" spans="1:4" x14ac:dyDescent="0.25">
      <c r="A58">
        <v>14</v>
      </c>
      <c r="B58">
        <v>2</v>
      </c>
      <c r="C58">
        <v>13136</v>
      </c>
      <c r="D58" t="s">
        <v>6</v>
      </c>
    </row>
    <row r="59" spans="1:4" x14ac:dyDescent="0.25">
      <c r="A59">
        <v>17</v>
      </c>
      <c r="B59">
        <v>2.5250448070368452</v>
      </c>
      <c r="C59">
        <v>13136</v>
      </c>
      <c r="D59" t="s">
        <v>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9"/>
  <sheetViews>
    <sheetView zoomScale="90" zoomScaleNormal="90" workbookViewId="0">
      <selection activeCell="F2" sqref="F2"/>
    </sheetView>
  </sheetViews>
  <sheetFormatPr defaultRowHeight="15" x14ac:dyDescent="0.25"/>
  <cols>
    <col min="1" max="1" width="9.140625" style="10"/>
    <col min="2" max="3" width="9.85546875" style="10" customWidth="1"/>
    <col min="4" max="5" width="9.140625" style="10"/>
    <col min="6" max="6" width="12.140625" style="1" bestFit="1" customWidth="1"/>
    <col min="7" max="16384" width="9.140625" style="1"/>
  </cols>
  <sheetData>
    <row r="1" spans="1:31" ht="24" customHeight="1" x14ac:dyDescent="0.25">
      <c r="A1" s="8" t="s">
        <v>0</v>
      </c>
      <c r="B1" s="7" t="s">
        <v>7</v>
      </c>
      <c r="C1" s="7" t="s">
        <v>8</v>
      </c>
      <c r="D1" s="8" t="s">
        <v>9</v>
      </c>
      <c r="E1" s="9"/>
      <c r="F1" s="4" t="s">
        <v>11</v>
      </c>
      <c r="G1" s="4" t="s">
        <v>12</v>
      </c>
      <c r="H1" s="4" t="s">
        <v>18</v>
      </c>
      <c r="I1" s="12"/>
      <c r="J1" s="12"/>
      <c r="K1" s="12"/>
      <c r="L1" s="12"/>
      <c r="M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</row>
    <row r="2" spans="1:31" x14ac:dyDescent="0.25">
      <c r="A2" s="9">
        <v>0</v>
      </c>
      <c r="B2" s="9">
        <v>5.6334684555795862</v>
      </c>
      <c r="C2" s="9">
        <f t="shared" ref="C2:C16" si="0">LOG((10^$G$5-10^$G$2)*10^(-1*((A2/$G$3)^$G$4))+10^$G$2)</f>
        <v>5.7034177421852155</v>
      </c>
      <c r="D2" s="9">
        <f t="shared" ref="D2:D16" si="1" xml:space="preserve"> (B2 - C2)^2</f>
        <v>4.8929026966364666E-3</v>
      </c>
      <c r="E2" s="9"/>
      <c r="F2" s="12" t="s">
        <v>17</v>
      </c>
      <c r="G2" s="2">
        <v>2.2292960956227872</v>
      </c>
      <c r="H2" s="2">
        <v>0.1156261214423846</v>
      </c>
      <c r="I2" s="12"/>
      <c r="J2" s="12"/>
      <c r="K2" s="12"/>
      <c r="L2" s="6" t="s">
        <v>19</v>
      </c>
      <c r="M2" s="2">
        <v>5.75851667313306E-2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</row>
    <row r="3" spans="1:31" x14ac:dyDescent="0.25">
      <c r="A3" s="9">
        <v>11</v>
      </c>
      <c r="B3" s="9">
        <v>3.0681858617461617</v>
      </c>
      <c r="C3" s="9">
        <f t="shared" si="0"/>
        <v>3.3405247494655681</v>
      </c>
      <c r="D3" s="9">
        <f t="shared" si="1"/>
        <v>7.4168469764243447E-2</v>
      </c>
      <c r="E3" s="9"/>
      <c r="F3" s="12" t="s">
        <v>15</v>
      </c>
      <c r="G3" s="2">
        <v>7.9769620744403182</v>
      </c>
      <c r="H3" s="2">
        <v>0.94892913406603518</v>
      </c>
      <c r="I3" s="12"/>
      <c r="J3" s="12"/>
      <c r="K3" s="12"/>
      <c r="L3" s="6" t="s">
        <v>22</v>
      </c>
      <c r="M3" s="2">
        <f>SQRT(M2)</f>
        <v>0.23996909536715472</v>
      </c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</row>
    <row r="4" spans="1:31" x14ac:dyDescent="0.25">
      <c r="A4" s="9">
        <v>13</v>
      </c>
      <c r="B4" s="9">
        <v>2.2174839442139063</v>
      </c>
      <c r="C4" s="9">
        <f t="shared" si="0"/>
        <v>2.4044286204637269</v>
      </c>
      <c r="D4" s="9">
        <f t="shared" si="1"/>
        <v>3.494831197815023E-2</v>
      </c>
      <c r="E4" s="9"/>
      <c r="F4" s="12" t="s">
        <v>16</v>
      </c>
      <c r="G4" s="2">
        <v>2.7215147312414092</v>
      </c>
      <c r="H4" s="2">
        <v>0.87444192823254441</v>
      </c>
      <c r="I4" s="12"/>
      <c r="J4" s="12"/>
      <c r="K4" s="12"/>
      <c r="L4" s="6" t="s">
        <v>20</v>
      </c>
      <c r="M4" s="2">
        <v>0.97642674961393516</v>
      </c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</row>
    <row r="5" spans="1:31" x14ac:dyDescent="0.25">
      <c r="A5" s="9">
        <v>14</v>
      </c>
      <c r="B5" s="9">
        <v>2.5440680443502757</v>
      </c>
      <c r="C5" s="9">
        <f t="shared" si="0"/>
        <v>2.2591259082607809</v>
      </c>
      <c r="D5" s="9">
        <f t="shared" si="1"/>
        <v>8.1192020919244184E-2</v>
      </c>
      <c r="E5" s="9"/>
      <c r="F5" s="12" t="s">
        <v>14</v>
      </c>
      <c r="G5" s="2">
        <v>5.7034177421852146</v>
      </c>
      <c r="H5" s="2">
        <v>0.13854474484949353</v>
      </c>
      <c r="I5" s="12"/>
      <c r="J5" s="12"/>
      <c r="K5" s="12"/>
      <c r="L5" s="6" t="s">
        <v>21</v>
      </c>
      <c r="M5" s="2">
        <v>0.96999768132682651</v>
      </c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</row>
    <row r="6" spans="1:31" x14ac:dyDescent="0.25">
      <c r="A6" s="9">
        <v>17</v>
      </c>
      <c r="B6" s="9">
        <v>2.0606978403536118</v>
      </c>
      <c r="C6" s="9">
        <f t="shared" si="0"/>
        <v>2.2293147880717026</v>
      </c>
      <c r="D6" s="9">
        <f t="shared" si="1"/>
        <v>2.8431675057765355E-2</v>
      </c>
      <c r="E6" s="9"/>
      <c r="F6" s="12"/>
      <c r="G6" s="12"/>
      <c r="H6" s="12"/>
      <c r="I6" s="12"/>
      <c r="J6" s="12"/>
      <c r="K6" s="12"/>
      <c r="L6" s="12"/>
      <c r="M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</row>
    <row r="7" spans="1:31" x14ac:dyDescent="0.25">
      <c r="A7" s="9">
        <v>0</v>
      </c>
      <c r="B7" s="9">
        <v>5.7781512503836439</v>
      </c>
      <c r="C7" s="9">
        <f t="shared" si="0"/>
        <v>5.7034177421852155</v>
      </c>
      <c r="D7" s="9">
        <f t="shared" si="1"/>
        <v>5.5850972476445635E-3</v>
      </c>
      <c r="E7" s="9"/>
      <c r="F7" s="4" t="s">
        <v>23</v>
      </c>
      <c r="G7" s="12"/>
      <c r="H7" s="12"/>
      <c r="I7" s="12"/>
      <c r="J7" s="12"/>
      <c r="K7" s="12"/>
      <c r="L7" s="12"/>
      <c r="M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</row>
    <row r="8" spans="1:31" x14ac:dyDescent="0.25">
      <c r="A8" s="9">
        <v>11</v>
      </c>
      <c r="B8" s="9">
        <v>3.5185139398778875</v>
      </c>
      <c r="C8" s="9">
        <f t="shared" si="0"/>
        <v>3.3405247494655681</v>
      </c>
      <c r="D8" s="9">
        <f t="shared" si="1"/>
        <v>3.1680151903632901E-2</v>
      </c>
      <c r="E8" s="9"/>
      <c r="F8" s="12" t="s">
        <v>24</v>
      </c>
      <c r="G8" s="12"/>
      <c r="H8" s="12"/>
      <c r="I8" s="12"/>
      <c r="J8" s="12"/>
      <c r="K8" s="12"/>
      <c r="L8" s="12"/>
      <c r="M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</row>
    <row r="9" spans="1:31" x14ac:dyDescent="0.25">
      <c r="A9" s="9">
        <v>13</v>
      </c>
      <c r="B9" s="9">
        <v>2.6180480967120929</v>
      </c>
      <c r="C9" s="9">
        <f t="shared" si="0"/>
        <v>2.4044286204637269</v>
      </c>
      <c r="D9" s="9">
        <f t="shared" si="1"/>
        <v>4.5633280632626241E-2</v>
      </c>
      <c r="E9" s="9"/>
      <c r="F9" s="4" t="s">
        <v>25</v>
      </c>
      <c r="G9" s="12"/>
      <c r="H9" s="12"/>
      <c r="I9" s="12"/>
      <c r="J9" s="12"/>
      <c r="K9" s="12"/>
      <c r="L9" s="12"/>
      <c r="M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</row>
    <row r="10" spans="1:31" x14ac:dyDescent="0.25">
      <c r="A10" s="9">
        <v>14</v>
      </c>
      <c r="B10" s="9">
        <v>2.1760912590556813</v>
      </c>
      <c r="C10" s="9">
        <f t="shared" si="0"/>
        <v>2.2591259082607809</v>
      </c>
      <c r="D10" s="9">
        <f t="shared" si="1"/>
        <v>6.8947529686139326E-3</v>
      </c>
      <c r="E10" s="9"/>
      <c r="F10" s="12" t="s">
        <v>26</v>
      </c>
      <c r="G10" s="12"/>
      <c r="H10" s="12"/>
      <c r="I10" s="12"/>
      <c r="J10" s="12"/>
      <c r="K10" s="12"/>
      <c r="L10" s="12"/>
      <c r="M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  <c r="AD10" s="12"/>
      <c r="AE10" s="12"/>
    </row>
    <row r="11" spans="1:31" x14ac:dyDescent="0.25">
      <c r="A11" s="9">
        <v>17</v>
      </c>
      <c r="B11" s="9">
        <v>2.667452952889954</v>
      </c>
      <c r="C11" s="9">
        <f t="shared" si="0"/>
        <v>2.2293147880717026</v>
      </c>
      <c r="D11" s="9">
        <f t="shared" si="1"/>
        <v>0.19196505147030524</v>
      </c>
      <c r="E11" s="9"/>
      <c r="F11" s="4" t="s">
        <v>27</v>
      </c>
      <c r="G11" s="12"/>
      <c r="H11" s="12"/>
      <c r="I11" s="12"/>
      <c r="J11" s="12"/>
      <c r="K11" s="12"/>
      <c r="L11" s="12"/>
      <c r="M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/>
    </row>
    <row r="12" spans="1:31" x14ac:dyDescent="0.25">
      <c r="A12" s="9">
        <v>0</v>
      </c>
      <c r="B12" s="9">
        <v>5.6989700043360187</v>
      </c>
      <c r="C12" s="9">
        <f t="shared" si="0"/>
        <v>5.7034177421852155</v>
      </c>
      <c r="D12" s="9">
        <f t="shared" si="1"/>
        <v>1.9782371975177065E-5</v>
      </c>
      <c r="E12" s="9"/>
      <c r="F12" s="16" t="s">
        <v>28</v>
      </c>
      <c r="G12" s="17"/>
      <c r="H12" s="17"/>
      <c r="I12" s="17"/>
      <c r="J12" s="17"/>
      <c r="K12" s="17"/>
      <c r="L12" s="17"/>
      <c r="M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/>
    </row>
    <row r="13" spans="1:31" x14ac:dyDescent="0.25">
      <c r="A13" s="9">
        <v>11</v>
      </c>
      <c r="B13" s="9">
        <v>3.4313637641589874</v>
      </c>
      <c r="C13" s="9">
        <f t="shared" si="0"/>
        <v>3.3405247494655681</v>
      </c>
      <c r="D13" s="9">
        <f t="shared" si="1"/>
        <v>8.2517265904712405E-3</v>
      </c>
      <c r="E13" s="9"/>
      <c r="F13" s="17"/>
      <c r="G13" s="17"/>
      <c r="H13" s="17"/>
      <c r="I13" s="17"/>
      <c r="J13" s="17"/>
      <c r="K13" s="17"/>
      <c r="L13" s="17"/>
      <c r="M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</row>
    <row r="14" spans="1:31" x14ac:dyDescent="0.25">
      <c r="A14" s="9">
        <v>13</v>
      </c>
      <c r="B14" s="9">
        <v>2.3979400086720375</v>
      </c>
      <c r="C14" s="9">
        <f t="shared" si="0"/>
        <v>2.4044286204637269</v>
      </c>
      <c r="D14" s="9">
        <f t="shared" si="1"/>
        <v>4.2102082983250186E-5</v>
      </c>
      <c r="E14" s="9"/>
      <c r="F14" s="17"/>
      <c r="G14" s="17"/>
      <c r="H14" s="17"/>
      <c r="I14" s="17"/>
      <c r="J14" s="17"/>
      <c r="K14" s="17"/>
      <c r="L14" s="17"/>
      <c r="M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</row>
    <row r="15" spans="1:31" x14ac:dyDescent="0.25">
      <c r="A15" s="9">
        <v>14</v>
      </c>
      <c r="B15" s="9">
        <v>2</v>
      </c>
      <c r="C15" s="9">
        <f t="shared" si="0"/>
        <v>2.2591259082607809</v>
      </c>
      <c r="D15" s="9">
        <f t="shared" si="1"/>
        <v>6.7146236331974612E-2</v>
      </c>
      <c r="E15" s="9"/>
      <c r="F15" s="12"/>
      <c r="G15" s="12"/>
      <c r="H15" s="12"/>
      <c r="I15" s="12"/>
      <c r="J15" s="12"/>
      <c r="K15" s="12"/>
      <c r="L15" s="12"/>
      <c r="M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/>
    </row>
    <row r="16" spans="1:31" x14ac:dyDescent="0.25">
      <c r="A16" s="9">
        <v>17</v>
      </c>
      <c r="B16" s="9">
        <v>2</v>
      </c>
      <c r="C16" s="9">
        <f t="shared" si="0"/>
        <v>2.2293147880717026</v>
      </c>
      <c r="D16" s="9">
        <f t="shared" si="1"/>
        <v>5.2585272028369871E-2</v>
      </c>
      <c r="E16" s="9"/>
      <c r="F16" s="12"/>
      <c r="G16" s="12"/>
      <c r="H16" s="12"/>
      <c r="I16" s="12"/>
      <c r="J16" s="12"/>
      <c r="K16" s="12"/>
      <c r="L16" s="12"/>
      <c r="M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  <c r="AD16" s="12"/>
      <c r="AE16" s="12"/>
    </row>
    <row r="17" spans="1:31" x14ac:dyDescent="0.25">
      <c r="A17" s="8" t="s">
        <v>10</v>
      </c>
      <c r="B17" s="9"/>
      <c r="C17" s="9"/>
      <c r="D17" s="9">
        <f>SUM(D2:D16)</f>
        <v>0.63343683404463658</v>
      </c>
      <c r="E17" s="9"/>
      <c r="F17" s="12"/>
      <c r="G17" s="12"/>
      <c r="H17" s="12"/>
      <c r="I17" s="12"/>
      <c r="J17" s="12"/>
      <c r="K17" s="12"/>
      <c r="L17" s="12"/>
      <c r="M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</row>
    <row r="18" spans="1:31" x14ac:dyDescent="0.25">
      <c r="A18" s="9"/>
      <c r="B18" s="9"/>
      <c r="C18" s="9"/>
      <c r="D18" s="9"/>
      <c r="E18" s="9"/>
      <c r="F18" s="12"/>
      <c r="G18" s="12"/>
      <c r="H18" s="12"/>
      <c r="I18" s="12"/>
      <c r="J18" s="12"/>
      <c r="K18" s="12"/>
      <c r="L18" s="12"/>
      <c r="M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  <c r="AD18" s="12"/>
      <c r="AE18" s="12"/>
    </row>
    <row r="19" spans="1:31" x14ac:dyDescent="0.25">
      <c r="A19" s="9"/>
      <c r="B19" s="9"/>
      <c r="C19" s="9"/>
      <c r="D19" s="9"/>
      <c r="E19" s="9"/>
      <c r="F19" s="12"/>
      <c r="G19" s="12"/>
      <c r="H19" s="12"/>
      <c r="I19" s="12"/>
      <c r="J19" s="12"/>
      <c r="K19" s="12"/>
      <c r="L19" s="12"/>
      <c r="M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</row>
    <row r="20" spans="1:31" x14ac:dyDescent="0.25">
      <c r="A20" s="9">
        <v>0</v>
      </c>
      <c r="B20" s="9"/>
      <c r="C20" s="9">
        <f>LOG((10^$G$5-10^$G$2)*10^(-1*((A20/$G$3)^$G$4))+10^$G$2)</f>
        <v>5.7034177421852155</v>
      </c>
      <c r="D20" s="9"/>
      <c r="E20" s="9"/>
      <c r="F20" s="12"/>
      <c r="G20" s="12"/>
      <c r="H20" s="12"/>
      <c r="I20" s="12"/>
      <c r="J20" s="12"/>
      <c r="K20" s="12"/>
      <c r="L20" s="12"/>
      <c r="M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</row>
    <row r="21" spans="1:31" x14ac:dyDescent="0.25">
      <c r="A21" s="9">
        <v>0.17</v>
      </c>
      <c r="B21" s="9"/>
      <c r="C21" s="9">
        <f t="shared" ref="C21:C84" si="2">LOG((10^$G$5-10^$G$2)*10^(-1*((A21/$G$3)^$G$4))+10^$G$2)</f>
        <v>5.7033894839204375</v>
      </c>
      <c r="D21" s="9"/>
      <c r="E21" s="9"/>
      <c r="F21" s="12"/>
      <c r="G21" s="12"/>
      <c r="H21" s="12"/>
      <c r="I21" s="12"/>
      <c r="J21" s="12"/>
      <c r="K21" s="12"/>
      <c r="L21" s="12"/>
      <c r="M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</row>
    <row r="22" spans="1:31" x14ac:dyDescent="0.25">
      <c r="A22" s="9">
        <v>0.34</v>
      </c>
      <c r="B22" s="9"/>
      <c r="C22" s="9">
        <f t="shared" si="2"/>
        <v>5.7032313605870701</v>
      </c>
      <c r="D22" s="9"/>
      <c r="E22" s="9"/>
      <c r="F22" s="12"/>
      <c r="G22" s="12"/>
      <c r="H22" s="12"/>
      <c r="I22" s="12"/>
      <c r="J22" s="12"/>
      <c r="K22" s="12"/>
      <c r="L22" s="12"/>
      <c r="M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</row>
    <row r="23" spans="1:31" x14ac:dyDescent="0.25">
      <c r="A23" s="9">
        <v>0.51</v>
      </c>
      <c r="B23" s="9"/>
      <c r="C23" s="9">
        <f t="shared" si="2"/>
        <v>5.7028558694949405</v>
      </c>
      <c r="D23" s="9"/>
      <c r="E23" s="9"/>
      <c r="F23" s="12"/>
      <c r="G23" s="12"/>
      <c r="H23" s="12"/>
      <c r="I23" s="12"/>
      <c r="J23" s="12"/>
      <c r="K23" s="12"/>
      <c r="L23" s="12"/>
      <c r="M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</row>
    <row r="24" spans="1:31" x14ac:dyDescent="0.25">
      <c r="A24" s="9">
        <v>0.68</v>
      </c>
      <c r="B24" s="9"/>
      <c r="C24" s="9">
        <f t="shared" si="2"/>
        <v>5.7021884349894432</v>
      </c>
      <c r="D24" s="9"/>
      <c r="E24" s="9"/>
      <c r="F24" s="12"/>
      <c r="G24" s="12"/>
      <c r="H24" s="12"/>
      <c r="I24" s="12"/>
      <c r="J24" s="12"/>
      <c r="K24" s="12"/>
      <c r="L24" s="12"/>
      <c r="M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</row>
    <row r="25" spans="1:31" x14ac:dyDescent="0.25">
      <c r="A25" s="9">
        <v>0.85000000000000009</v>
      </c>
      <c r="B25" s="9"/>
      <c r="C25" s="9">
        <f t="shared" si="2"/>
        <v>5.7011614139458002</v>
      </c>
      <c r="D25" s="9"/>
      <c r="E25" s="9"/>
      <c r="F25" s="12"/>
      <c r="G25" s="12"/>
      <c r="H25" s="12"/>
      <c r="I25" s="12"/>
      <c r="J25" s="12"/>
      <c r="K25" s="12"/>
      <c r="L25" s="12"/>
      <c r="M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</row>
    <row r="26" spans="1:31" x14ac:dyDescent="0.25">
      <c r="A26" s="9">
        <v>1.02</v>
      </c>
      <c r="B26" s="9"/>
      <c r="C26" s="9">
        <f t="shared" si="2"/>
        <v>5.6997118313834561</v>
      </c>
      <c r="D26" s="9"/>
      <c r="E26" s="9"/>
      <c r="F26" s="12"/>
      <c r="G26" s="12"/>
      <c r="H26" s="12"/>
      <c r="I26" s="12"/>
      <c r="J26" s="12"/>
      <c r="K26" s="12"/>
      <c r="L26" s="12"/>
      <c r="M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</row>
    <row r="27" spans="1:31" x14ac:dyDescent="0.25">
      <c r="A27" s="9">
        <v>1.19</v>
      </c>
      <c r="B27" s="9"/>
      <c r="C27" s="9">
        <f t="shared" si="2"/>
        <v>5.6977801804652053</v>
      </c>
      <c r="D27" s="9"/>
      <c r="E27" s="9"/>
      <c r="F27" s="12"/>
      <c r="G27" s="12"/>
      <c r="H27" s="12"/>
      <c r="I27" s="12"/>
      <c r="J27" s="12"/>
      <c r="K27" s="12"/>
      <c r="L27" s="12"/>
      <c r="M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  <c r="AD27" s="12"/>
      <c r="AE27" s="12"/>
    </row>
    <row r="28" spans="1:31" x14ac:dyDescent="0.25">
      <c r="A28" s="9">
        <v>1.3599999999999999</v>
      </c>
      <c r="B28" s="9"/>
      <c r="C28" s="9">
        <f t="shared" si="2"/>
        <v>5.6953096845266913</v>
      </c>
      <c r="D28" s="9"/>
      <c r="E28" s="9"/>
      <c r="F28" s="12"/>
      <c r="G28" s="12"/>
      <c r="H28" s="12"/>
      <c r="I28" s="12"/>
      <c r="J28" s="12"/>
      <c r="K28" s="12"/>
      <c r="L28" s="12"/>
      <c r="M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  <c r="AD28" s="12"/>
      <c r="AE28" s="12"/>
    </row>
    <row r="29" spans="1:31" x14ac:dyDescent="0.25">
      <c r="A29" s="9">
        <v>1.5299999999999998</v>
      </c>
      <c r="B29" s="9"/>
      <c r="C29" s="9">
        <f t="shared" si="2"/>
        <v>5.692245800766714</v>
      </c>
      <c r="D29" s="9"/>
      <c r="E29" s="9"/>
      <c r="F29" s="12"/>
      <c r="G29" s="12"/>
      <c r="H29" s="12"/>
      <c r="I29" s="12"/>
      <c r="J29" s="12"/>
      <c r="K29" s="12"/>
      <c r="L29" s="12"/>
      <c r="M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  <c r="AD29" s="12"/>
      <c r="AE29" s="12"/>
    </row>
    <row r="30" spans="1:31" x14ac:dyDescent="0.25">
      <c r="A30" s="9">
        <v>1.6999999999999997</v>
      </c>
      <c r="B30" s="9"/>
      <c r="C30" s="9">
        <f t="shared" si="2"/>
        <v>5.688535865588606</v>
      </c>
      <c r="D30" s="9"/>
      <c r="E30" s="9"/>
      <c r="F30" s="12"/>
      <c r="G30" s="12"/>
      <c r="H30" s="12"/>
      <c r="I30" s="12"/>
      <c r="J30" s="12"/>
      <c r="K30" s="12"/>
      <c r="L30" s="12"/>
      <c r="M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</row>
    <row r="31" spans="1:31" x14ac:dyDescent="0.25">
      <c r="A31" s="9">
        <v>1.8699999999999997</v>
      </c>
      <c r="B31" s="9"/>
      <c r="C31" s="9">
        <f t="shared" si="2"/>
        <v>5.6841288297373165</v>
      </c>
      <c r="D31" s="9"/>
      <c r="E31" s="9"/>
      <c r="F31" s="12"/>
      <c r="G31" s="12"/>
      <c r="H31" s="12"/>
      <c r="I31" s="12"/>
      <c r="J31" s="12"/>
      <c r="K31" s="12"/>
      <c r="L31" s="12"/>
      <c r="M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</row>
    <row r="32" spans="1:31" x14ac:dyDescent="0.25">
      <c r="A32" s="9">
        <v>2.0399999999999996</v>
      </c>
      <c r="B32" s="9"/>
      <c r="C32" s="9">
        <f t="shared" si="2"/>
        <v>5.6789750537392694</v>
      </c>
      <c r="D32" s="9"/>
      <c r="E32" s="9"/>
      <c r="F32" s="12"/>
      <c r="G32" s="12"/>
      <c r="H32" s="12"/>
      <c r="I32" s="12"/>
      <c r="J32" s="12"/>
      <c r="K32" s="12"/>
      <c r="L32" s="12"/>
      <c r="M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  <c r="AD32" s="12"/>
      <c r="AE32" s="12"/>
    </row>
    <row r="33" spans="1:31" x14ac:dyDescent="0.25">
      <c r="A33" s="9">
        <v>2.2099999999999995</v>
      </c>
      <c r="B33" s="9"/>
      <c r="C33" s="9">
        <f t="shared" si="2"/>
        <v>5.6730261456797244</v>
      </c>
      <c r="D33" s="9"/>
      <c r="E33" s="9"/>
      <c r="F33" s="12"/>
      <c r="G33" s="12"/>
      <c r="H33" s="12"/>
      <c r="I33" s="12"/>
      <c r="J33" s="12"/>
      <c r="K33" s="12"/>
      <c r="L33" s="12"/>
      <c r="M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  <c r="AD33" s="12"/>
      <c r="AE33" s="12"/>
    </row>
    <row r="34" spans="1:31" x14ac:dyDescent="0.25">
      <c r="A34" s="9">
        <v>2.3799999999999994</v>
      </c>
      <c r="B34" s="9"/>
      <c r="C34" s="9">
        <f t="shared" si="2"/>
        <v>5.6662348297772027</v>
      </c>
      <c r="D34" s="9"/>
      <c r="E34" s="9"/>
      <c r="F34" s="12"/>
      <c r="G34" s="12"/>
      <c r="H34" s="12"/>
      <c r="I34" s="12"/>
      <c r="J34" s="12"/>
      <c r="K34" s="12"/>
      <c r="L34" s="12"/>
      <c r="M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  <c r="AD34" s="12"/>
      <c r="AE34" s="12"/>
    </row>
    <row r="35" spans="1:31" x14ac:dyDescent="0.25">
      <c r="A35" s="9">
        <v>2.5499999999999994</v>
      </c>
      <c r="B35" s="9"/>
      <c r="C35" s="9">
        <f t="shared" si="2"/>
        <v>5.6585548380203701</v>
      </c>
      <c r="D35" s="9"/>
      <c r="E35" s="9"/>
      <c r="F35" s="12"/>
      <c r="G35" s="12"/>
      <c r="H35" s="12"/>
      <c r="I35" s="12"/>
      <c r="J35" s="12"/>
      <c r="K35" s="12"/>
      <c r="L35" s="12"/>
      <c r="M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</row>
    <row r="36" spans="1:31" x14ac:dyDescent="0.25">
      <c r="A36" s="9">
        <v>2.7199999999999993</v>
      </c>
      <c r="B36" s="9"/>
      <c r="C36" s="9">
        <f t="shared" si="2"/>
        <v>5.6499408195007561</v>
      </c>
      <c r="D36" s="9"/>
      <c r="E36" s="9"/>
      <c r="F36" s="12"/>
      <c r="G36" s="12"/>
      <c r="H36" s="12"/>
      <c r="I36" s="12"/>
      <c r="J36" s="12"/>
      <c r="K36" s="12"/>
      <c r="L36" s="12"/>
      <c r="M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  <c r="AD36" s="12"/>
      <c r="AE36" s="12"/>
    </row>
    <row r="37" spans="1:31" x14ac:dyDescent="0.25">
      <c r="A37" s="9">
        <v>2.8899999999999992</v>
      </c>
      <c r="B37" s="9"/>
      <c r="C37" s="9">
        <f t="shared" si="2"/>
        <v>5.6403482636090692</v>
      </c>
      <c r="D37" s="9"/>
      <c r="E37" s="9"/>
      <c r="F37" s="12"/>
      <c r="G37" s="12"/>
      <c r="H37" s="12"/>
      <c r="I37" s="12"/>
      <c r="J37" s="12"/>
      <c r="K37" s="12"/>
      <c r="L37" s="12"/>
      <c r="M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</row>
    <row r="38" spans="1:31" x14ac:dyDescent="0.25">
      <c r="A38" s="9">
        <v>3.0599999999999992</v>
      </c>
      <c r="B38" s="9"/>
      <c r="C38" s="9">
        <f t="shared" si="2"/>
        <v>5.629733434291837</v>
      </c>
      <c r="D38" s="9"/>
      <c r="E38" s="9"/>
      <c r="F38" s="12"/>
      <c r="G38" s="12"/>
      <c r="H38" s="12"/>
      <c r="I38" s="12"/>
      <c r="J38" s="12"/>
      <c r="K38" s="12"/>
      <c r="L38" s="12"/>
      <c r="M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</row>
    <row r="39" spans="1:31" x14ac:dyDescent="0.25">
      <c r="A39" s="9">
        <v>3.2299999999999991</v>
      </c>
      <c r="B39" s="9"/>
      <c r="C39" s="9">
        <f t="shared" si="2"/>
        <v>5.6180533132757837</v>
      </c>
      <c r="D39" s="9"/>
      <c r="E39" s="9"/>
      <c r="F39" s="12"/>
      <c r="G39" s="12"/>
      <c r="H39" s="12"/>
      <c r="I39" s="12"/>
      <c r="J39" s="12"/>
      <c r="K39" s="12"/>
      <c r="L39" s="12"/>
      <c r="M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  <c r="AD39" s="12"/>
      <c r="AE39" s="12"/>
    </row>
    <row r="40" spans="1:31" x14ac:dyDescent="0.25">
      <c r="A40" s="9">
        <v>3.399999999999999</v>
      </c>
      <c r="B40" s="9"/>
      <c r="C40" s="9">
        <f t="shared" si="2"/>
        <v>5.6052655506712368</v>
      </c>
      <c r="D40" s="9"/>
      <c r="E40" s="9"/>
      <c r="F40" s="12"/>
      <c r="G40" s="12"/>
      <c r="H40" s="12"/>
      <c r="I40" s="12"/>
      <c r="J40" s="12"/>
      <c r="K40" s="12"/>
      <c r="L40" s="12"/>
      <c r="M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  <c r="AD40" s="12"/>
      <c r="AE40" s="12"/>
    </row>
    <row r="41" spans="1:31" x14ac:dyDescent="0.25">
      <c r="A41" s="9">
        <v>3.569999999999999</v>
      </c>
      <c r="B41" s="9"/>
      <c r="C41" s="9">
        <f t="shared" si="2"/>
        <v>5.5913284217315269</v>
      </c>
      <c r="D41" s="9"/>
      <c r="E41" s="9"/>
      <c r="F41" s="12"/>
      <c r="G41" s="12"/>
      <c r="H41" s="12"/>
      <c r="I41" s="12"/>
      <c r="J41" s="12"/>
      <c r="K41" s="12"/>
      <c r="L41" s="12"/>
      <c r="M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</row>
    <row r="42" spans="1:31" x14ac:dyDescent="0.25">
      <c r="A42" s="9">
        <v>3.7399999999999989</v>
      </c>
      <c r="B42" s="9"/>
      <c r="C42" s="9">
        <f t="shared" si="2"/>
        <v>5.5762007888166805</v>
      </c>
      <c r="D42" s="9"/>
      <c r="E42" s="9"/>
      <c r="F42" s="12"/>
      <c r="G42" s="12"/>
      <c r="H42" s="12"/>
      <c r="I42" s="12"/>
      <c r="J42" s="12"/>
      <c r="K42" s="12"/>
      <c r="L42" s="12"/>
      <c r="M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</row>
    <row r="43" spans="1:31" x14ac:dyDescent="0.25">
      <c r="A43" s="9">
        <v>3.9099999999999988</v>
      </c>
      <c r="B43" s="9"/>
      <c r="C43" s="9">
        <f t="shared" si="2"/>
        <v>5.5598420678153548</v>
      </c>
      <c r="D43" s="9"/>
      <c r="E43" s="9"/>
      <c r="F43" s="12"/>
      <c r="G43" s="12"/>
      <c r="H43" s="12"/>
      <c r="I43" s="12"/>
      <c r="J43" s="12"/>
      <c r="K43" s="12"/>
      <c r="L43" s="12"/>
      <c r="M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/>
    </row>
    <row r="44" spans="1:31" x14ac:dyDescent="0.25">
      <c r="A44" s="9">
        <v>4.0799999999999992</v>
      </c>
      <c r="B44" s="9"/>
      <c r="C44" s="9">
        <f t="shared" si="2"/>
        <v>5.5422121984382411</v>
      </c>
      <c r="D44" s="9"/>
      <c r="E44" s="9"/>
      <c r="F44" s="12"/>
      <c r="G44" s="12"/>
      <c r="H44" s="12"/>
      <c r="I44" s="12"/>
      <c r="J44" s="12"/>
      <c r="K44" s="12"/>
      <c r="L44" s="12"/>
      <c r="M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</row>
    <row r="45" spans="1:31" x14ac:dyDescent="0.25">
      <c r="A45" s="9">
        <v>4.2499999999999991</v>
      </c>
      <c r="B45" s="9"/>
      <c r="C45" s="9">
        <f t="shared" si="2"/>
        <v>5.5232716179225196</v>
      </c>
      <c r="D45" s="9"/>
      <c r="E45" s="9"/>
      <c r="F45" s="12"/>
      <c r="G45" s="12"/>
      <c r="H45" s="12"/>
      <c r="I45" s="12"/>
      <c r="J45" s="12"/>
      <c r="K45" s="12"/>
      <c r="L45" s="12"/>
      <c r="M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</row>
    <row r="46" spans="1:31" x14ac:dyDescent="0.25">
      <c r="A46" s="9">
        <v>4.419999999999999</v>
      </c>
      <c r="B46" s="9"/>
      <c r="C46" s="9">
        <f t="shared" si="2"/>
        <v>5.5029812377897871</v>
      </c>
      <c r="D46" s="9"/>
      <c r="E46" s="9"/>
      <c r="F46" s="12"/>
      <c r="G46" s="12"/>
      <c r="H46" s="12"/>
      <c r="I46" s="12"/>
      <c r="J46" s="12"/>
      <c r="K46" s="12"/>
      <c r="L46" s="12"/>
      <c r="M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</row>
    <row r="47" spans="1:31" x14ac:dyDescent="0.25">
      <c r="A47" s="9">
        <v>4.589999999999999</v>
      </c>
      <c r="B47" s="9"/>
      <c r="C47" s="9">
        <f t="shared" si="2"/>
        <v>5.4813024233863485</v>
      </c>
      <c r="D47" s="9"/>
      <c r="E47" s="9"/>
      <c r="F47" s="12"/>
      <c r="G47" s="12"/>
      <c r="H47" s="12"/>
      <c r="I47" s="12"/>
      <c r="J47" s="12"/>
      <c r="K47" s="12"/>
      <c r="L47" s="12"/>
      <c r="M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</row>
    <row r="48" spans="1:31" x14ac:dyDescent="0.25">
      <c r="A48" s="9">
        <v>4.7599999999999989</v>
      </c>
      <c r="B48" s="9"/>
      <c r="C48" s="9">
        <f t="shared" si="2"/>
        <v>5.4581969760100693</v>
      </c>
      <c r="D48" s="9"/>
      <c r="E48" s="9"/>
      <c r="F48" s="12"/>
      <c r="G48" s="12"/>
      <c r="H48" s="12"/>
      <c r="I48" s="12"/>
      <c r="J48" s="12"/>
      <c r="K48" s="12"/>
      <c r="L48" s="12"/>
      <c r="M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  <c r="AD48" s="12"/>
      <c r="AE48" s="12"/>
    </row>
    <row r="49" spans="1:31" x14ac:dyDescent="0.25">
      <c r="A49" s="9">
        <v>4.9299999999999988</v>
      </c>
      <c r="B49" s="9"/>
      <c r="C49" s="9">
        <f t="shared" si="2"/>
        <v>5.4336271174965187</v>
      </c>
      <c r="D49" s="9"/>
      <c r="E49" s="9"/>
      <c r="F49" s="12"/>
      <c r="G49" s="12"/>
      <c r="H49" s="12"/>
      <c r="I49" s="12"/>
      <c r="J49" s="12"/>
      <c r="K49" s="12"/>
      <c r="L49" s="12"/>
      <c r="M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/>
      <c r="AE49" s="12"/>
    </row>
    <row r="50" spans="1:31" x14ac:dyDescent="0.25">
      <c r="A50" s="9">
        <v>5.0999999999999988</v>
      </c>
      <c r="B50" s="9"/>
      <c r="C50" s="9">
        <f t="shared" si="2"/>
        <v>5.4075554772025649</v>
      </c>
      <c r="D50" s="9"/>
      <c r="E50" s="9"/>
      <c r="F50" s="12"/>
      <c r="G50" s="12"/>
      <c r="H50" s="12"/>
      <c r="I50" s="12"/>
      <c r="J50" s="12"/>
      <c r="K50" s="12"/>
      <c r="L50" s="12"/>
      <c r="M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</row>
    <row r="51" spans="1:31" x14ac:dyDescent="0.25">
      <c r="A51" s="9">
        <v>5.2699999999999987</v>
      </c>
      <c r="B51" s="9"/>
      <c r="C51" s="9">
        <f t="shared" si="2"/>
        <v>5.3799450813911909</v>
      </c>
      <c r="D51" s="9"/>
      <c r="E51" s="9"/>
      <c r="F51" s="12"/>
      <c r="G51" s="12"/>
      <c r="H51" s="12"/>
      <c r="I51" s="12"/>
      <c r="J51" s="12"/>
      <c r="K51" s="12"/>
      <c r="L51" s="12"/>
      <c r="M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</row>
    <row r="52" spans="1:31" x14ac:dyDescent="0.25">
      <c r="A52" s="9">
        <v>5.4399999999999986</v>
      </c>
      <c r="B52" s="9"/>
      <c r="C52" s="9">
        <f t="shared" si="2"/>
        <v>5.3507593450905766</v>
      </c>
      <c r="D52" s="9"/>
      <c r="E52" s="9"/>
      <c r="F52" s="12"/>
      <c r="G52" s="12"/>
      <c r="H52" s="12"/>
      <c r="I52" s="12"/>
      <c r="J52" s="12"/>
      <c r="K52" s="12"/>
      <c r="L52" s="12"/>
      <c r="M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  <c r="AD52" s="12"/>
      <c r="AE52" s="12"/>
    </row>
    <row r="53" spans="1:31" x14ac:dyDescent="0.25">
      <c r="A53" s="9">
        <v>5.6099999999999985</v>
      </c>
      <c r="B53" s="9"/>
      <c r="C53" s="9">
        <f t="shared" si="2"/>
        <v>5.3199620665768421</v>
      </c>
      <c r="D53" s="9"/>
      <c r="E53" s="9"/>
      <c r="F53" s="12"/>
      <c r="G53" s="12"/>
      <c r="H53" s="12"/>
      <c r="I53" s="12"/>
      <c r="J53" s="12"/>
      <c r="K53" s="12"/>
      <c r="L53" s="12"/>
      <c r="M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  <c r="AD53" s="12"/>
      <c r="AE53" s="12"/>
    </row>
    <row r="54" spans="1:31" x14ac:dyDescent="0.25">
      <c r="A54" s="9">
        <v>5.7799999999999985</v>
      </c>
      <c r="B54" s="9"/>
      <c r="C54" s="9">
        <f t="shared" si="2"/>
        <v>5.2875174247174268</v>
      </c>
      <c r="D54" s="9"/>
      <c r="E54" s="9"/>
      <c r="F54" s="12"/>
      <c r="G54" s="12"/>
      <c r="H54" s="12"/>
      <c r="I54" s="12"/>
      <c r="J54" s="12"/>
      <c r="K54" s="12"/>
      <c r="L54" s="12"/>
      <c r="M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  <c r="AD54" s="12"/>
      <c r="AE54" s="12"/>
    </row>
    <row r="55" spans="1:31" x14ac:dyDescent="0.25">
      <c r="A55" s="9">
        <v>5.9499999999999984</v>
      </c>
      <c r="B55" s="9"/>
      <c r="C55" s="9">
        <f t="shared" si="2"/>
        <v>5.2533899795155916</v>
      </c>
      <c r="D55" s="9"/>
      <c r="E55" s="9"/>
      <c r="F55" s="12"/>
      <c r="G55" s="12"/>
      <c r="H55" s="12"/>
      <c r="I55" s="12"/>
      <c r="J55" s="12"/>
      <c r="K55" s="12"/>
      <c r="L55" s="12"/>
      <c r="M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</row>
    <row r="56" spans="1:31" x14ac:dyDescent="0.25">
      <c r="A56" s="9">
        <v>6.1199999999999983</v>
      </c>
      <c r="B56" s="9"/>
      <c r="C56" s="9">
        <f t="shared" si="2"/>
        <v>5.2175446763219524</v>
      </c>
      <c r="D56" s="9"/>
      <c r="E56" s="9"/>
      <c r="F56" s="12"/>
      <c r="G56" s="12"/>
      <c r="H56" s="12"/>
      <c r="I56" s="12"/>
      <c r="J56" s="12"/>
      <c r="K56" s="12"/>
      <c r="L56" s="12"/>
      <c r="M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  <c r="AD56" s="12"/>
      <c r="AE56" s="12"/>
    </row>
    <row r="57" spans="1:31" x14ac:dyDescent="0.25">
      <c r="A57" s="9">
        <v>6.2899999999999983</v>
      </c>
      <c r="B57" s="9"/>
      <c r="C57" s="9">
        <f t="shared" si="2"/>
        <v>5.1799468543336324</v>
      </c>
      <c r="D57" s="9"/>
      <c r="E57" s="9"/>
      <c r="F57" s="12"/>
      <c r="G57" s="12"/>
      <c r="H57" s="12"/>
      <c r="I57" s="12"/>
      <c r="J57" s="12"/>
      <c r="K57" s="12"/>
      <c r="L57" s="12"/>
      <c r="M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  <c r="AD57" s="12"/>
      <c r="AE57" s="12"/>
    </row>
    <row r="58" spans="1:31" x14ac:dyDescent="0.25">
      <c r="A58" s="9">
        <v>6.4599999999999982</v>
      </c>
      <c r="B58" s="9"/>
      <c r="C58" s="9">
        <f t="shared" si="2"/>
        <v>5.1405622601950896</v>
      </c>
      <c r="D58" s="9"/>
      <c r="E58" s="9"/>
      <c r="F58" s="12"/>
      <c r="G58" s="12"/>
      <c r="H58" s="12"/>
      <c r="I58" s="12"/>
      <c r="J58" s="12"/>
      <c r="K58" s="12"/>
      <c r="L58" s="12"/>
      <c r="M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  <c r="AD58" s="12"/>
      <c r="AE58" s="12"/>
    </row>
    <row r="59" spans="1:31" x14ac:dyDescent="0.25">
      <c r="A59" s="9">
        <v>6.6299999999999981</v>
      </c>
      <c r="B59" s="9"/>
      <c r="C59" s="9">
        <f t="shared" si="2"/>
        <v>5.0993570677591924</v>
      </c>
      <c r="D59" s="9"/>
      <c r="E59" s="9"/>
      <c r="F59" s="12"/>
      <c r="G59" s="12"/>
      <c r="H59" s="12"/>
      <c r="I59" s="12"/>
      <c r="J59" s="12"/>
      <c r="K59" s="12"/>
      <c r="L59" s="12"/>
      <c r="M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  <c r="AD59" s="12"/>
      <c r="AE59" s="12"/>
    </row>
    <row r="60" spans="1:31" x14ac:dyDescent="0.25">
      <c r="A60" s="9">
        <v>6.799999999999998</v>
      </c>
      <c r="B60" s="9"/>
      <c r="C60" s="9">
        <f t="shared" si="2"/>
        <v>5.0562979053786652</v>
      </c>
      <c r="D60" s="9"/>
      <c r="E60" s="9"/>
      <c r="F60" s="12"/>
      <c r="G60" s="12"/>
      <c r="H60" s="12"/>
      <c r="I60" s="12"/>
      <c r="J60" s="12"/>
      <c r="K60" s="12"/>
      <c r="L60" s="12"/>
      <c r="M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  <c r="AD60" s="12"/>
      <c r="AE60" s="12"/>
    </row>
    <row r="61" spans="1:31" x14ac:dyDescent="0.25">
      <c r="A61" s="9">
        <v>6.969999999999998</v>
      </c>
      <c r="B61" s="9"/>
      <c r="C61" s="9">
        <f t="shared" si="2"/>
        <v>5.0113518924976095</v>
      </c>
      <c r="D61" s="9"/>
      <c r="E61" s="9"/>
      <c r="F61" s="12"/>
      <c r="G61" s="12"/>
      <c r="H61" s="12"/>
      <c r="I61" s="12"/>
      <c r="J61" s="12"/>
      <c r="K61" s="12"/>
      <c r="L61" s="12"/>
      <c r="M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  <c r="AD61" s="12"/>
      <c r="AE61" s="12"/>
    </row>
    <row r="62" spans="1:31" x14ac:dyDescent="0.25">
      <c r="A62" s="9">
        <v>7.1399999999999979</v>
      </c>
      <c r="B62" s="9"/>
      <c r="C62" s="9">
        <f t="shared" si="2"/>
        <v>4.9644866878279323</v>
      </c>
      <c r="D62" s="9"/>
      <c r="E62" s="9"/>
      <c r="F62" s="12"/>
      <c r="G62" s="12"/>
      <c r="H62" s="12"/>
      <c r="I62" s="12"/>
      <c r="J62" s="12"/>
      <c r="K62" s="12"/>
      <c r="L62" s="12"/>
      <c r="M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</row>
    <row r="63" spans="1:31" x14ac:dyDescent="0.25">
      <c r="A63" s="9">
        <v>7.3099999999999978</v>
      </c>
      <c r="B63" s="9"/>
      <c r="C63" s="9">
        <f t="shared" si="2"/>
        <v>4.9156705520627471</v>
      </c>
      <c r="D63" s="9"/>
      <c r="E63" s="9"/>
      <c r="F63" s="12"/>
      <c r="G63" s="12"/>
      <c r="H63" s="12"/>
      <c r="I63" s="12"/>
      <c r="J63" s="12"/>
      <c r="K63" s="12"/>
      <c r="L63" s="12"/>
      <c r="M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  <c r="AD63" s="12"/>
      <c r="AE63" s="12"/>
    </row>
    <row r="64" spans="1:31" x14ac:dyDescent="0.25">
      <c r="A64" s="9">
        <v>7.4799999999999978</v>
      </c>
      <c r="B64" s="9"/>
      <c r="C64" s="9">
        <f t="shared" si="2"/>
        <v>4.8648724289462786</v>
      </c>
      <c r="D64" s="9"/>
      <c r="E64" s="9"/>
      <c r="F64" s="12"/>
      <c r="G64" s="12"/>
      <c r="H64" s="12"/>
      <c r="I64" s="12"/>
      <c r="J64" s="12"/>
      <c r="K64" s="12"/>
      <c r="L64" s="12"/>
      <c r="M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</row>
    <row r="65" spans="1:31" x14ac:dyDescent="0.25">
      <c r="A65" s="9">
        <v>7.6499999999999977</v>
      </c>
      <c r="B65" s="9"/>
      <c r="C65" s="9">
        <f t="shared" si="2"/>
        <v>4.8120620496516935</v>
      </c>
      <c r="D65" s="9"/>
      <c r="E65" s="9"/>
      <c r="F65" s="12"/>
      <c r="G65" s="12"/>
      <c r="H65" s="12"/>
      <c r="I65" s="12"/>
      <c r="J65" s="12"/>
      <c r="K65" s="12"/>
      <c r="L65" s="12"/>
      <c r="M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  <c r="AD65" s="12"/>
      <c r="AE65" s="12"/>
    </row>
    <row r="66" spans="1:31" x14ac:dyDescent="0.25">
      <c r="A66" s="9">
        <v>7.8199999999999976</v>
      </c>
      <c r="B66" s="9"/>
      <c r="C66" s="9">
        <f t="shared" si="2"/>
        <v>4.7572100668994777</v>
      </c>
      <c r="D66" s="9"/>
      <c r="E66" s="9"/>
      <c r="F66" s="12"/>
      <c r="G66" s="12"/>
      <c r="H66" s="12"/>
      <c r="I66" s="12"/>
      <c r="J66" s="12"/>
      <c r="K66" s="12"/>
      <c r="L66" s="12"/>
      <c r="M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  <c r="AD66" s="12"/>
      <c r="AE66" s="12"/>
    </row>
    <row r="67" spans="1:31" x14ac:dyDescent="0.25">
      <c r="A67" s="9">
        <v>7.9899999999999975</v>
      </c>
      <c r="B67" s="9"/>
      <c r="C67" s="9">
        <f t="shared" si="2"/>
        <v>4.7002882271928552</v>
      </c>
      <c r="D67" s="9"/>
      <c r="E67" s="9"/>
      <c r="F67" s="12"/>
      <c r="G67" s="12"/>
      <c r="H67" s="12"/>
      <c r="I67" s="12"/>
      <c r="J67" s="12"/>
      <c r="K67" s="12"/>
      <c r="L67" s="12"/>
      <c r="M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  <c r="AD67" s="12"/>
      <c r="AE67" s="12"/>
    </row>
    <row r="68" spans="1:31" x14ac:dyDescent="0.25">
      <c r="A68" s="9">
        <v>8.1599999999999984</v>
      </c>
      <c r="B68" s="9"/>
      <c r="C68" s="9">
        <f t="shared" si="2"/>
        <v>4.641269592103388</v>
      </c>
      <c r="D68" s="9"/>
      <c r="E68" s="9"/>
      <c r="F68" s="12"/>
      <c r="G68" s="12"/>
      <c r="H68" s="12"/>
      <c r="I68" s="12"/>
      <c r="J68" s="12"/>
      <c r="K68" s="12"/>
      <c r="L68" s="12"/>
      <c r="M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</row>
    <row r="69" spans="1:31" x14ac:dyDescent="0.25">
      <c r="A69" s="9">
        <v>8.3299999999999983</v>
      </c>
      <c r="B69" s="9"/>
      <c r="C69" s="9">
        <f t="shared" si="2"/>
        <v>4.5801288229092156</v>
      </c>
      <c r="D69" s="9"/>
      <c r="E69" s="9"/>
      <c r="F69" s="12"/>
      <c r="G69" s="12"/>
      <c r="H69" s="12"/>
      <c r="I69" s="12"/>
      <c r="J69" s="12"/>
      <c r="K69" s="12"/>
      <c r="L69" s="12"/>
      <c r="M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  <c r="AD69" s="12"/>
      <c r="AE69" s="12"/>
    </row>
    <row r="70" spans="1:31" x14ac:dyDescent="0.25">
      <c r="A70" s="9">
        <v>8.4999999999999982</v>
      </c>
      <c r="B70" s="9"/>
      <c r="C70" s="9">
        <f t="shared" si="2"/>
        <v>4.5168425473344289</v>
      </c>
      <c r="D70" s="9"/>
      <c r="E70" s="9"/>
      <c r="F70" s="12"/>
      <c r="G70" s="12"/>
      <c r="H70" s="12"/>
      <c r="I70" s="12"/>
      <c r="J70" s="12"/>
      <c r="K70" s="12"/>
      <c r="L70" s="12"/>
      <c r="M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  <c r="AD70" s="12"/>
      <c r="AE70" s="12"/>
    </row>
    <row r="71" spans="1:31" x14ac:dyDescent="0.25">
      <c r="A71" s="9">
        <v>8.6699999999999982</v>
      </c>
      <c r="B71" s="9"/>
      <c r="C71" s="9">
        <f t="shared" si="2"/>
        <v>4.4513898330092498</v>
      </c>
      <c r="D71" s="9"/>
      <c r="E71" s="9"/>
      <c r="F71" s="12"/>
      <c r="G71" s="12"/>
      <c r="H71" s="12"/>
      <c r="I71" s="12"/>
      <c r="J71" s="12"/>
      <c r="K71" s="12"/>
      <c r="L71" s="12"/>
      <c r="M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</row>
    <row r="72" spans="1:31" x14ac:dyDescent="0.25">
      <c r="A72" s="9">
        <v>8.8399999999999981</v>
      </c>
      <c r="B72" s="9"/>
      <c r="C72" s="9">
        <f t="shared" si="2"/>
        <v>4.3837528000224397</v>
      </c>
      <c r="D72" s="9"/>
      <c r="E72" s="9"/>
      <c r="F72" s="12"/>
      <c r="G72" s="12"/>
      <c r="H72" s="12"/>
      <c r="I72" s="12"/>
      <c r="J72" s="12"/>
      <c r="K72" s="12"/>
      <c r="L72" s="12"/>
      <c r="M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  <c r="AD72" s="12"/>
      <c r="AE72" s="12"/>
    </row>
    <row r="73" spans="1:31" x14ac:dyDescent="0.25">
      <c r="A73" s="9">
        <v>9.009999999999998</v>
      </c>
      <c r="B73" s="9"/>
      <c r="C73" s="9">
        <f t="shared" si="2"/>
        <v>4.3139174151586017</v>
      </c>
      <c r="D73" s="9"/>
      <c r="E73" s="9"/>
      <c r="F73" s="12"/>
      <c r="G73" s="12"/>
      <c r="H73" s="12"/>
      <c r="I73" s="12"/>
      <c r="J73" s="12"/>
      <c r="K73" s="12"/>
      <c r="L73" s="12"/>
      <c r="M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  <c r="AD73" s="12"/>
      <c r="AE73" s="12"/>
    </row>
    <row r="74" spans="1:31" x14ac:dyDescent="0.25">
      <c r="A74" s="9">
        <v>9.1799999999999979</v>
      </c>
      <c r="B74" s="9"/>
      <c r="C74" s="9">
        <f t="shared" si="2"/>
        <v>4.2418745238522799</v>
      </c>
      <c r="D74" s="9"/>
      <c r="E74" s="9"/>
      <c r="F74" s="12"/>
      <c r="G74" s="12"/>
      <c r="H74" s="12"/>
      <c r="I74" s="12"/>
      <c r="J74" s="12"/>
      <c r="K74" s="12"/>
      <c r="L74" s="12"/>
      <c r="M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</row>
    <row r="75" spans="1:31" x14ac:dyDescent="0.25">
      <c r="A75" s="9">
        <v>9.3499999999999979</v>
      </c>
      <c r="B75" s="9"/>
      <c r="C75" s="9">
        <f t="shared" si="2"/>
        <v>4.1676211934733551</v>
      </c>
      <c r="D75" s="9"/>
      <c r="E75" s="9"/>
      <c r="F75" s="12"/>
      <c r="G75" s="12"/>
      <c r="H75" s="12"/>
      <c r="I75" s="12"/>
      <c r="J75" s="12"/>
      <c r="K75" s="12"/>
      <c r="L75" s="12"/>
      <c r="M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  <c r="AD75" s="12"/>
      <c r="AE75" s="12"/>
    </row>
    <row r="76" spans="1:31" x14ac:dyDescent="0.25">
      <c r="A76" s="9">
        <v>9.5199999999999978</v>
      </c>
      <c r="B76" s="9"/>
      <c r="C76" s="9">
        <f t="shared" si="2"/>
        <v>4.0911624643800186</v>
      </c>
      <c r="D76" s="9"/>
      <c r="E76" s="9"/>
      <c r="F76" s="12"/>
      <c r="G76" s="12"/>
      <c r="H76" s="12"/>
      <c r="I76" s="12"/>
      <c r="J76" s="12"/>
      <c r="K76" s="12"/>
      <c r="L76" s="12"/>
      <c r="M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  <c r="AD76" s="12"/>
      <c r="AE76" s="12"/>
    </row>
    <row r="77" spans="1:31" x14ac:dyDescent="0.25">
      <c r="A77" s="9">
        <v>9.6899999999999977</v>
      </c>
      <c r="B77" s="9"/>
      <c r="C77" s="9">
        <f t="shared" si="2"/>
        <v>4.0125136344371883</v>
      </c>
      <c r="D77" s="9"/>
      <c r="E77" s="9"/>
      <c r="F77" s="12"/>
      <c r="G77" s="12"/>
      <c r="H77" s="12"/>
      <c r="I77" s="12"/>
      <c r="J77" s="12"/>
      <c r="K77" s="12"/>
      <c r="L77" s="12"/>
      <c r="M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  <c r="AD77" s="12"/>
      <c r="AE77" s="12"/>
    </row>
    <row r="78" spans="1:31" x14ac:dyDescent="0.25">
      <c r="A78" s="9">
        <v>9.8599999999999977</v>
      </c>
      <c r="B78" s="9"/>
      <c r="C78" s="9">
        <f t="shared" si="2"/>
        <v>3.9317032395209597</v>
      </c>
      <c r="D78" s="9"/>
      <c r="E78" s="9"/>
      <c r="F78" s="12"/>
      <c r="G78" s="12"/>
      <c r="H78" s="12"/>
      <c r="I78" s="12"/>
      <c r="J78" s="12"/>
      <c r="K78" s="12"/>
      <c r="L78" s="12"/>
      <c r="M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</row>
    <row r="79" spans="1:31" x14ac:dyDescent="0.25">
      <c r="A79" s="9">
        <v>10.029999999999998</v>
      </c>
      <c r="B79" s="9"/>
      <c r="C79" s="9">
        <f t="shared" si="2"/>
        <v>3.8487769375395779</v>
      </c>
      <c r="D79" s="9"/>
      <c r="E79" s="9"/>
      <c r="F79" s="12"/>
      <c r="G79" s="12"/>
      <c r="H79" s="12"/>
      <c r="I79" s="12"/>
      <c r="J79" s="12"/>
      <c r="K79" s="12"/>
      <c r="L79" s="12"/>
      <c r="M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  <c r="AD79" s="12"/>
      <c r="AE79" s="12"/>
    </row>
    <row r="80" spans="1:31" x14ac:dyDescent="0.25">
      <c r="A80" s="9">
        <v>10.199999999999998</v>
      </c>
      <c r="B80" s="9"/>
      <c r="C80" s="9">
        <f t="shared" si="2"/>
        <v>3.7638025559888715</v>
      </c>
      <c r="D80" s="9"/>
      <c r="E80" s="9"/>
      <c r="F80" s="12"/>
      <c r="G80" s="12"/>
      <c r="H80" s="12"/>
      <c r="I80" s="12"/>
      <c r="J80" s="12"/>
      <c r="K80" s="12"/>
      <c r="L80" s="12"/>
      <c r="M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  <c r="AD80" s="12"/>
      <c r="AE80" s="12"/>
    </row>
    <row r="81" spans="1:31" x14ac:dyDescent="0.25">
      <c r="A81" s="9">
        <v>10.369999999999997</v>
      </c>
      <c r="B81" s="9"/>
      <c r="C81" s="9">
        <f t="shared" si="2"/>
        <v>3.6768766193998426</v>
      </c>
      <c r="D81" s="9"/>
      <c r="E81" s="9"/>
      <c r="F81" s="12"/>
      <c r="G81" s="12"/>
      <c r="H81" s="12"/>
      <c r="I81" s="12"/>
      <c r="J81" s="12"/>
      <c r="K81" s="12"/>
      <c r="L81" s="12"/>
      <c r="M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  <c r="AD81" s="12"/>
      <c r="AE81" s="12"/>
    </row>
    <row r="82" spans="1:31" x14ac:dyDescent="0.25">
      <c r="A82" s="9">
        <v>10.539999999999997</v>
      </c>
      <c r="B82" s="9"/>
      <c r="C82" s="9">
        <f t="shared" si="2"/>
        <v>3.5881327238836054</v>
      </c>
      <c r="D82" s="9"/>
      <c r="E82" s="9"/>
      <c r="F82" s="12"/>
      <c r="G82" s="12"/>
      <c r="H82" s="12"/>
      <c r="I82" s="12"/>
      <c r="J82" s="12"/>
      <c r="K82" s="12"/>
      <c r="L82" s="12"/>
      <c r="M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  <c r="AD82" s="12"/>
      <c r="AE82" s="12"/>
    </row>
    <row r="83" spans="1:31" x14ac:dyDescent="0.25">
      <c r="A83" s="9">
        <v>10.709999999999997</v>
      </c>
      <c r="B83" s="9"/>
      <c r="C83" s="9">
        <f t="shared" si="2"/>
        <v>3.4977521515969845</v>
      </c>
      <c r="D83" s="9"/>
      <c r="E83" s="9"/>
      <c r="F83" s="12"/>
      <c r="G83" s="12"/>
      <c r="H83" s="12"/>
      <c r="I83" s="12"/>
      <c r="J83" s="12"/>
      <c r="K83" s="12"/>
      <c r="L83" s="12"/>
      <c r="M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  <c r="AD83" s="12"/>
      <c r="AE83" s="12"/>
    </row>
    <row r="84" spans="1:31" x14ac:dyDescent="0.25">
      <c r="A84" s="9">
        <v>10.879999999999997</v>
      </c>
      <c r="B84" s="9"/>
      <c r="C84" s="9">
        <f t="shared" si="2"/>
        <v>3.4059770810124514</v>
      </c>
      <c r="D84" s="9"/>
      <c r="E84" s="9"/>
      <c r="F84" s="12"/>
      <c r="G84" s="12"/>
      <c r="H84" s="12"/>
      <c r="I84" s="12"/>
      <c r="J84" s="12"/>
      <c r="K84" s="12"/>
      <c r="L84" s="12"/>
      <c r="M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  <c r="AD84" s="12"/>
      <c r="AE84" s="12"/>
    </row>
    <row r="85" spans="1:31" x14ac:dyDescent="0.25">
      <c r="A85" s="9">
        <v>11.049999999999997</v>
      </c>
      <c r="B85" s="9"/>
      <c r="C85" s="9">
        <f t="shared" ref="C85:C119" si="3">LOG((10^$G$5-10^$G$2)*10^(-1*((A85/$G$3)^$G$4))+10^$G$2)</f>
        <v>3.3131265846649844</v>
      </c>
      <c r="D85" s="9"/>
      <c r="E85" s="9"/>
      <c r="F85" s="12"/>
      <c r="G85" s="12"/>
      <c r="H85" s="12"/>
      <c r="I85" s="12"/>
      <c r="J85" s="12"/>
      <c r="K85" s="12"/>
      <c r="L85" s="12"/>
      <c r="M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</row>
    <row r="86" spans="1:31" x14ac:dyDescent="0.25">
      <c r="A86" s="9">
        <v>11.219999999999997</v>
      </c>
      <c r="B86" s="9"/>
      <c r="C86" s="9">
        <f t="shared" si="3"/>
        <v>3.219615212126234</v>
      </c>
      <c r="D86" s="9"/>
      <c r="E86" s="9"/>
      <c r="F86" s="12"/>
      <c r="G86" s="12"/>
      <c r="H86" s="12"/>
      <c r="I86" s="12"/>
      <c r="J86" s="12"/>
      <c r="K86" s="12"/>
      <c r="L86" s="12"/>
      <c r="M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  <c r="AD86" s="12"/>
      <c r="AE86" s="12"/>
    </row>
    <row r="87" spans="1:31" x14ac:dyDescent="0.25">
      <c r="A87" s="9">
        <v>11.389999999999997</v>
      </c>
      <c r="B87" s="9"/>
      <c r="C87" s="9">
        <f t="shared" si="3"/>
        <v>3.125973188693723</v>
      </c>
      <c r="D87" s="9"/>
      <c r="E87" s="9"/>
      <c r="F87" s="12"/>
      <c r="G87" s="12"/>
      <c r="H87" s="12"/>
      <c r="I87" s="12"/>
      <c r="J87" s="12"/>
      <c r="K87" s="12"/>
      <c r="L87" s="12"/>
      <c r="M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  <c r="AD87" s="12"/>
      <c r="AE87" s="12"/>
    </row>
    <row r="88" spans="1:31" x14ac:dyDescent="0.25">
      <c r="A88" s="9">
        <v>11.559999999999997</v>
      </c>
      <c r="B88" s="9"/>
      <c r="C88" s="9">
        <f t="shared" si="3"/>
        <v>3.0328659563990135</v>
      </c>
      <c r="D88" s="9"/>
      <c r="E88" s="9"/>
      <c r="F88" s="12"/>
      <c r="G88" s="12"/>
      <c r="H88" s="12"/>
      <c r="I88" s="12"/>
      <c r="J88" s="12"/>
      <c r="K88" s="12"/>
      <c r="L88" s="12"/>
      <c r="M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  <c r="AD88" s="12"/>
      <c r="AE88" s="12"/>
    </row>
    <row r="89" spans="1:31" x14ac:dyDescent="0.25">
      <c r="A89" s="9">
        <v>11.729999999999997</v>
      </c>
      <c r="B89" s="9"/>
      <c r="C89" s="9">
        <f t="shared" si="3"/>
        <v>2.941108841004791</v>
      </c>
      <c r="D89" s="9"/>
      <c r="E89" s="9"/>
      <c r="F89" s="12"/>
      <c r="G89" s="12"/>
      <c r="H89" s="12"/>
      <c r="I89" s="12"/>
      <c r="J89" s="12"/>
      <c r="K89" s="12"/>
      <c r="L89" s="12"/>
      <c r="M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</row>
    <row r="90" spans="1:31" x14ac:dyDescent="0.25">
      <c r="A90" s="9">
        <v>11.899999999999997</v>
      </c>
      <c r="B90" s="9"/>
      <c r="C90" s="9">
        <f t="shared" si="3"/>
        <v>2.8516701888749063</v>
      </c>
      <c r="D90" s="9"/>
      <c r="E90" s="9"/>
      <c r="F90" s="12"/>
      <c r="G90" s="12"/>
      <c r="H90" s="12"/>
      <c r="I90" s="12"/>
      <c r="J90" s="12"/>
      <c r="K90" s="12"/>
      <c r="L90" s="12"/>
      <c r="M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  <c r="AD90" s="12"/>
      <c r="AE90" s="12"/>
    </row>
    <row r="91" spans="1:31" x14ac:dyDescent="0.25">
      <c r="A91" s="9">
        <v>12.069999999999997</v>
      </c>
      <c r="B91" s="9"/>
      <c r="C91" s="9">
        <f t="shared" si="3"/>
        <v>2.7656540685468269</v>
      </c>
      <c r="D91" s="9"/>
      <c r="E91" s="9"/>
      <c r="F91" s="12"/>
      <c r="G91" s="12"/>
      <c r="H91" s="12"/>
      <c r="I91" s="12"/>
      <c r="J91" s="12"/>
      <c r="K91" s="12"/>
      <c r="L91" s="12"/>
      <c r="M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  <c r="AD91" s="12"/>
      <c r="AE91" s="12"/>
    </row>
    <row r="92" spans="1:31" x14ac:dyDescent="0.25">
      <c r="A92" s="9">
        <v>12.239999999999997</v>
      </c>
      <c r="B92" s="9"/>
      <c r="C92" s="9">
        <f t="shared" si="3"/>
        <v>2.6842531008886765</v>
      </c>
      <c r="D92" s="9"/>
      <c r="E92" s="9"/>
      <c r="F92" s="12"/>
      <c r="G92" s="12"/>
      <c r="H92" s="12"/>
      <c r="I92" s="12"/>
      <c r="J92" s="12"/>
      <c r="K92" s="12"/>
      <c r="L92" s="12"/>
      <c r="M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  <c r="AD92" s="12"/>
      <c r="AE92" s="12"/>
    </row>
    <row r="93" spans="1:31" x14ac:dyDescent="0.25">
      <c r="A93" s="9">
        <v>12.409999999999997</v>
      </c>
      <c r="B93" s="9"/>
      <c r="C93" s="9">
        <f t="shared" si="3"/>
        <v>2.6086654229658333</v>
      </c>
      <c r="D93" s="9"/>
      <c r="E93" s="9"/>
      <c r="F93" s="12"/>
      <c r="G93" s="12"/>
      <c r="H93" s="12"/>
      <c r="I93" s="12"/>
      <c r="J93" s="12"/>
      <c r="K93" s="12"/>
      <c r="L93" s="12"/>
      <c r="M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  <c r="AD93" s="12"/>
      <c r="AE93" s="12"/>
    </row>
    <row r="94" spans="1:31" x14ac:dyDescent="0.25">
      <c r="A94" s="9">
        <v>12.579999999999997</v>
      </c>
      <c r="B94" s="9"/>
      <c r="C94" s="9">
        <f t="shared" si="3"/>
        <v>2.5399790404990861</v>
      </c>
      <c r="D94" s="9"/>
      <c r="E94" s="9"/>
      <c r="F94" s="12"/>
      <c r="G94" s="12"/>
      <c r="H94" s="12"/>
      <c r="I94" s="12"/>
      <c r="J94" s="12"/>
      <c r="K94" s="12"/>
      <c r="L94" s="12"/>
      <c r="M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  <c r="AD94" s="12"/>
      <c r="AE94" s="12"/>
    </row>
    <row r="95" spans="1:31" x14ac:dyDescent="0.25">
      <c r="A95" s="9">
        <v>12.749999999999996</v>
      </c>
      <c r="B95" s="9"/>
      <c r="C95" s="9">
        <f t="shared" si="3"/>
        <v>2.4790409539120524</v>
      </c>
      <c r="D95" s="9"/>
      <c r="E95" s="9"/>
      <c r="F95" s="12"/>
      <c r="G95" s="12"/>
      <c r="H95" s="12"/>
      <c r="I95" s="12"/>
      <c r="J95" s="12"/>
      <c r="K95" s="12"/>
      <c r="L95" s="12"/>
      <c r="M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  <c r="AD95" s="12"/>
      <c r="AE95" s="12"/>
    </row>
    <row r="96" spans="1:31" x14ac:dyDescent="0.25">
      <c r="A96" s="9">
        <v>12.919999999999996</v>
      </c>
      <c r="B96" s="9"/>
      <c r="C96" s="9">
        <f t="shared" si="3"/>
        <v>2.4263417225752719</v>
      </c>
      <c r="D96" s="9"/>
      <c r="E96" s="9"/>
      <c r="F96" s="12"/>
      <c r="G96" s="12"/>
      <c r="H96" s="12"/>
      <c r="I96" s="12"/>
      <c r="J96" s="12"/>
      <c r="K96" s="12"/>
      <c r="L96" s="12"/>
      <c r="M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  <c r="AD96" s="12"/>
      <c r="AE96" s="12"/>
    </row>
    <row r="97" spans="1:31" x14ac:dyDescent="0.25">
      <c r="A97" s="9">
        <v>13.089999999999996</v>
      </c>
      <c r="B97" s="9"/>
      <c r="C97" s="9">
        <f t="shared" si="3"/>
        <v>2.3819495248631122</v>
      </c>
      <c r="D97" s="9"/>
      <c r="E97" s="9"/>
      <c r="F97" s="12"/>
      <c r="G97" s="12"/>
      <c r="H97" s="12"/>
      <c r="I97" s="12"/>
      <c r="J97" s="12"/>
      <c r="K97" s="12"/>
      <c r="L97" s="12"/>
      <c r="M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  <c r="AD97" s="12"/>
      <c r="AE97" s="12"/>
    </row>
    <row r="98" spans="1:31" x14ac:dyDescent="0.25">
      <c r="A98" s="9">
        <v>13.259999999999996</v>
      </c>
      <c r="B98" s="9"/>
      <c r="C98" s="9">
        <f t="shared" si="3"/>
        <v>2.3455154371013536</v>
      </c>
      <c r="D98" s="9"/>
      <c r="E98" s="9"/>
      <c r="F98" s="12"/>
      <c r="G98" s="12"/>
      <c r="H98" s="12"/>
      <c r="I98" s="12"/>
      <c r="J98" s="12"/>
      <c r="K98" s="12"/>
      <c r="L98" s="12"/>
      <c r="M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  <c r="AD98" s="12"/>
      <c r="AE98" s="12"/>
    </row>
    <row r="99" spans="1:31" x14ac:dyDescent="0.25">
      <c r="A99" s="9">
        <v>13.429999999999996</v>
      </c>
      <c r="B99" s="9"/>
      <c r="C99" s="9">
        <f t="shared" si="3"/>
        <v>2.3163476892745556</v>
      </c>
      <c r="D99" s="9"/>
      <c r="E99" s="9"/>
      <c r="F99" s="12"/>
      <c r="G99" s="12"/>
      <c r="H99" s="12"/>
      <c r="I99" s="12"/>
      <c r="J99" s="12"/>
      <c r="K99" s="12"/>
      <c r="L99" s="12"/>
      <c r="M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</row>
    <row r="100" spans="1:31" x14ac:dyDescent="0.25">
      <c r="A100" s="9">
        <v>13.599999999999996</v>
      </c>
      <c r="B100" s="9"/>
      <c r="C100" s="9">
        <f t="shared" si="3"/>
        <v>2.2935299617288614</v>
      </c>
      <c r="D100" s="9"/>
      <c r="E100" s="9"/>
      <c r="F100" s="12"/>
      <c r="G100" s="12"/>
      <c r="H100" s="12"/>
      <c r="I100" s="12"/>
      <c r="J100" s="12"/>
      <c r="K100" s="12"/>
      <c r="L100" s="12"/>
      <c r="M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  <c r="AD100" s="12"/>
      <c r="AE100" s="12"/>
    </row>
    <row r="101" spans="1:31" x14ac:dyDescent="0.25">
      <c r="A101" s="9">
        <v>13.769999999999996</v>
      </c>
      <c r="B101" s="9"/>
      <c r="C101" s="9">
        <f t="shared" si="3"/>
        <v>2.2760492608440877</v>
      </c>
      <c r="D101" s="9"/>
      <c r="E101" s="9"/>
      <c r="F101" s="12"/>
      <c r="G101" s="12"/>
      <c r="H101" s="12"/>
      <c r="I101" s="12"/>
      <c r="J101" s="12"/>
      <c r="K101" s="12"/>
      <c r="L101" s="12"/>
      <c r="M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  <c r="AD101" s="12"/>
      <c r="AE101" s="12"/>
    </row>
    <row r="102" spans="1:31" x14ac:dyDescent="0.25">
      <c r="A102" s="9">
        <v>13.939999999999996</v>
      </c>
      <c r="B102" s="9"/>
      <c r="C102" s="9">
        <f t="shared" si="3"/>
        <v>2.2629046687108545</v>
      </c>
      <c r="D102" s="9"/>
      <c r="E102" s="9"/>
      <c r="F102" s="12"/>
      <c r="G102" s="12"/>
      <c r="H102" s="12"/>
      <c r="I102" s="12"/>
      <c r="J102" s="12"/>
      <c r="K102" s="12"/>
      <c r="L102" s="12"/>
      <c r="M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</row>
    <row r="103" spans="1:31" x14ac:dyDescent="0.25">
      <c r="A103" s="9">
        <v>14.109999999999996</v>
      </c>
      <c r="B103" s="9"/>
      <c r="C103" s="9">
        <f t="shared" si="3"/>
        <v>2.2531823013048231</v>
      </c>
      <c r="D103" s="9"/>
      <c r="E103" s="9"/>
      <c r="F103" s="12"/>
      <c r="G103" s="12"/>
      <c r="H103" s="12"/>
      <c r="I103" s="12"/>
      <c r="J103" s="12"/>
      <c r="K103" s="12"/>
      <c r="L103" s="12"/>
      <c r="M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</row>
    <row r="104" spans="1:31" x14ac:dyDescent="0.25">
      <c r="A104" s="9">
        <v>14.279999999999996</v>
      </c>
      <c r="B104" s="9"/>
      <c r="C104" s="9">
        <f t="shared" si="3"/>
        <v>2.2460953301337789</v>
      </c>
      <c r="D104" s="9"/>
      <c r="E104" s="9"/>
      <c r="F104" s="12"/>
      <c r="G104" s="12"/>
      <c r="H104" s="12"/>
      <c r="I104" s="12"/>
      <c r="J104" s="12"/>
      <c r="K104" s="12"/>
      <c r="L104" s="12"/>
      <c r="M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  <c r="AD104" s="12"/>
      <c r="AE104" s="12"/>
    </row>
    <row r="105" spans="1:31" x14ac:dyDescent="0.25">
      <c r="A105" s="9">
        <v>14.449999999999996</v>
      </c>
      <c r="B105" s="9"/>
      <c r="C105" s="9">
        <f t="shared" si="3"/>
        <v>2.2409960794926276</v>
      </c>
      <c r="D105" s="9"/>
      <c r="E105" s="9"/>
      <c r="F105" s="12"/>
      <c r="G105" s="12"/>
      <c r="H105" s="12"/>
      <c r="I105" s="12"/>
      <c r="J105" s="12"/>
      <c r="K105" s="12"/>
      <c r="L105" s="12"/>
      <c r="M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  <c r="AD105" s="12"/>
      <c r="AE105" s="12"/>
    </row>
    <row r="106" spans="1:31" x14ac:dyDescent="0.25">
      <c r="A106" s="9">
        <v>14.619999999999996</v>
      </c>
      <c r="B106" s="9"/>
      <c r="C106" s="9">
        <f t="shared" si="3"/>
        <v>2.237369761161939</v>
      </c>
      <c r="D106" s="9"/>
      <c r="E106" s="9"/>
      <c r="F106" s="12"/>
      <c r="G106" s="12"/>
      <c r="H106" s="12"/>
      <c r="I106" s="12"/>
      <c r="J106" s="12"/>
      <c r="K106" s="12"/>
      <c r="L106" s="12"/>
      <c r="M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</row>
    <row r="107" spans="1:31" x14ac:dyDescent="0.25">
      <c r="A107" s="9">
        <v>14.789999999999996</v>
      </c>
      <c r="B107" s="9"/>
      <c r="C107" s="9">
        <f t="shared" si="3"/>
        <v>2.2348184055700209</v>
      </c>
      <c r="D107" s="9"/>
      <c r="E107" s="9"/>
      <c r="F107" s="12"/>
      <c r="G107" s="12"/>
      <c r="H107" s="12"/>
      <c r="I107" s="12"/>
      <c r="J107" s="12"/>
      <c r="K107" s="12"/>
      <c r="L107" s="12"/>
      <c r="M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  <c r="AD107" s="12"/>
      <c r="AE107" s="12"/>
    </row>
    <row r="108" spans="1:31" x14ac:dyDescent="0.25">
      <c r="A108" s="9">
        <v>14.959999999999996</v>
      </c>
      <c r="B108" s="9"/>
      <c r="C108" s="9">
        <f t="shared" si="3"/>
        <v>2.2330411658611542</v>
      </c>
      <c r="D108" s="9"/>
      <c r="E108" s="9"/>
      <c r="F108" s="12"/>
      <c r="G108" s="12"/>
      <c r="H108" s="12"/>
      <c r="I108" s="12"/>
      <c r="J108" s="12"/>
      <c r="K108" s="12"/>
      <c r="L108" s="12"/>
      <c r="M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  <c r="AD108" s="12"/>
      <c r="AE108" s="12"/>
    </row>
    <row r="109" spans="1:31" x14ac:dyDescent="0.25">
      <c r="A109" s="9">
        <v>15.129999999999995</v>
      </c>
      <c r="B109" s="9"/>
      <c r="C109" s="9">
        <f t="shared" si="3"/>
        <v>2.2318147776956128</v>
      </c>
      <c r="D109" s="9"/>
      <c r="E109" s="9"/>
      <c r="F109" s="12"/>
      <c r="G109" s="12"/>
      <c r="H109" s="12"/>
      <c r="I109" s="12"/>
      <c r="J109" s="12"/>
      <c r="K109" s="12"/>
      <c r="L109" s="12"/>
      <c r="M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  <c r="AD109" s="12"/>
      <c r="AE109" s="12"/>
    </row>
    <row r="110" spans="1:31" x14ac:dyDescent="0.25">
      <c r="A110" s="9">
        <v>15.299999999999995</v>
      </c>
      <c r="B110" s="9"/>
      <c r="C110" s="9">
        <f t="shared" si="3"/>
        <v>2.2309761197332638</v>
      </c>
      <c r="D110" s="9"/>
      <c r="E110" s="9"/>
      <c r="F110" s="12"/>
      <c r="G110" s="12"/>
      <c r="H110" s="12"/>
      <c r="I110" s="12"/>
      <c r="J110" s="12"/>
      <c r="K110" s="12"/>
      <c r="L110" s="12"/>
      <c r="M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  <c r="AD110" s="12"/>
      <c r="AE110" s="12"/>
    </row>
    <row r="111" spans="1:31" x14ac:dyDescent="0.25">
      <c r="A111" s="9">
        <v>15.469999999999995</v>
      </c>
      <c r="B111" s="9"/>
      <c r="C111" s="9">
        <f t="shared" si="3"/>
        <v>2.2304076177791048</v>
      </c>
      <c r="D111" s="9"/>
      <c r="E111" s="9"/>
      <c r="F111" s="12"/>
      <c r="G111" s="12"/>
      <c r="H111" s="12"/>
      <c r="I111" s="12"/>
      <c r="J111" s="12"/>
      <c r="K111" s="12"/>
      <c r="L111" s="12"/>
      <c r="M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  <c r="AD111" s="12"/>
      <c r="AE111" s="12"/>
    </row>
    <row r="112" spans="1:31" x14ac:dyDescent="0.25">
      <c r="A112" s="9">
        <v>15.639999999999995</v>
      </c>
      <c r="B112" s="9"/>
      <c r="C112" s="9">
        <f t="shared" si="3"/>
        <v>2.2300255462359235</v>
      </c>
      <c r="D112" s="9"/>
      <c r="E112" s="9"/>
      <c r="F112" s="12"/>
      <c r="G112" s="12"/>
      <c r="H112" s="12"/>
      <c r="I112" s="12"/>
      <c r="J112" s="12"/>
      <c r="K112" s="12"/>
      <c r="L112" s="12"/>
      <c r="M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  <c r="AD112" s="12"/>
      <c r="AE112" s="12"/>
    </row>
    <row r="113" spans="1:31" x14ac:dyDescent="0.25">
      <c r="A113" s="9">
        <v>15.809999999999995</v>
      </c>
      <c r="B113" s="9"/>
      <c r="C113" s="9">
        <f t="shared" si="3"/>
        <v>2.2297709398757961</v>
      </c>
      <c r="D113" s="9"/>
      <c r="E113" s="9"/>
      <c r="F113" s="12"/>
      <c r="G113" s="12"/>
      <c r="H113" s="12"/>
      <c r="I113" s="12"/>
      <c r="J113" s="12"/>
      <c r="K113" s="12"/>
      <c r="L113" s="12"/>
      <c r="M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  <c r="AD113" s="12"/>
      <c r="AE113" s="12"/>
    </row>
    <row r="114" spans="1:31" x14ac:dyDescent="0.25">
      <c r="A114" s="9">
        <v>15.979999999999995</v>
      </c>
      <c r="B114" s="9"/>
      <c r="C114" s="9">
        <f t="shared" si="3"/>
        <v>2.2296026993909575</v>
      </c>
      <c r="D114" s="9"/>
      <c r="E114" s="9"/>
      <c r="F114" s="12"/>
      <c r="G114" s="12"/>
      <c r="H114" s="12"/>
      <c r="I114" s="12"/>
      <c r="J114" s="12"/>
      <c r="K114" s="12"/>
      <c r="L114" s="12"/>
      <c r="M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  <c r="AD114" s="12"/>
      <c r="AE114" s="12"/>
    </row>
    <row r="115" spans="1:31" x14ac:dyDescent="0.25">
      <c r="A115" s="9">
        <v>16.149999999999995</v>
      </c>
      <c r="B115" s="9"/>
      <c r="C115" s="9">
        <f t="shared" si="3"/>
        <v>2.2294924596760466</v>
      </c>
      <c r="D115" s="9"/>
      <c r="E115" s="9"/>
      <c r="F115" s="12"/>
      <c r="G115" s="12"/>
      <c r="H115" s="12"/>
      <c r="I115" s="12"/>
      <c r="J115" s="12"/>
      <c r="K115" s="12"/>
      <c r="L115" s="12"/>
      <c r="M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  <c r="AD115" s="12"/>
      <c r="AE115" s="12"/>
    </row>
    <row r="116" spans="1:31" x14ac:dyDescent="0.25">
      <c r="A116" s="9">
        <v>16.319999999999997</v>
      </c>
      <c r="B116" s="9"/>
      <c r="C116" s="9">
        <f t="shared" si="3"/>
        <v>2.2294208303730856</v>
      </c>
      <c r="D116" s="9"/>
      <c r="E116" s="9"/>
      <c r="F116" s="12"/>
      <c r="G116" s="12"/>
      <c r="H116" s="12"/>
      <c r="I116" s="12"/>
      <c r="J116" s="12"/>
      <c r="K116" s="12"/>
      <c r="L116" s="12"/>
      <c r="M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  <c r="AD116" s="12"/>
      <c r="AE116" s="12"/>
    </row>
    <row r="117" spans="1:31" x14ac:dyDescent="0.25">
      <c r="A117" s="9">
        <v>16.489999999999998</v>
      </c>
      <c r="B117" s="9"/>
      <c r="C117" s="9">
        <f t="shared" si="3"/>
        <v>2.2293746795326674</v>
      </c>
      <c r="D117" s="9"/>
      <c r="E117" s="9"/>
      <c r="F117" s="12"/>
      <c r="G117" s="12"/>
      <c r="H117" s="12"/>
      <c r="I117" s="12"/>
      <c r="J117" s="12"/>
      <c r="K117" s="12"/>
      <c r="L117" s="12"/>
      <c r="M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  <c r="AD117" s="12"/>
      <c r="AE117" s="12"/>
    </row>
    <row r="118" spans="1:31" x14ac:dyDescent="0.25">
      <c r="A118" s="9">
        <v>16.66</v>
      </c>
      <c r="B118" s="9"/>
      <c r="C118" s="9">
        <f t="shared" si="3"/>
        <v>2.2293451952439054</v>
      </c>
      <c r="D118" s="9"/>
      <c r="E118" s="9"/>
      <c r="F118" s="12"/>
      <c r="G118" s="12"/>
      <c r="H118" s="12"/>
      <c r="I118" s="12"/>
      <c r="J118" s="12"/>
      <c r="K118" s="12"/>
      <c r="L118" s="12"/>
      <c r="M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  <c r="AD118" s="12"/>
      <c r="AE118" s="12"/>
    </row>
    <row r="119" spans="1:31" x14ac:dyDescent="0.25">
      <c r="A119" s="9">
        <v>16.830000000000002</v>
      </c>
      <c r="B119" s="9"/>
      <c r="C119" s="9">
        <f t="shared" si="3"/>
        <v>2.2293265182856952</v>
      </c>
      <c r="D119" s="9"/>
      <c r="E119" s="9"/>
      <c r="F119" s="12"/>
      <c r="G119" s="12"/>
      <c r="H119" s="12"/>
      <c r="I119" s="12"/>
      <c r="J119" s="12"/>
      <c r="K119" s="12"/>
      <c r="L119" s="12"/>
      <c r="M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  <c r="AD119" s="12"/>
      <c r="AE119" s="12"/>
    </row>
  </sheetData>
  <mergeCells count="1">
    <mergeCell ref="F12:L14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90" zoomScaleNormal="90" workbookViewId="0">
      <selection sqref="A1:D16"/>
    </sheetView>
  </sheetViews>
  <sheetFormatPr defaultRowHeight="15" x14ac:dyDescent="0.25"/>
  <cols>
    <col min="1" max="5" width="9.140625" style="10"/>
    <col min="6" max="16384" width="9.140625" style="1"/>
  </cols>
  <sheetData>
    <row r="1" spans="1:4" x14ac:dyDescent="0.25">
      <c r="A1" s="10" t="s">
        <v>0</v>
      </c>
      <c r="B1" s="10" t="s">
        <v>1</v>
      </c>
      <c r="C1" s="10" t="s">
        <v>2</v>
      </c>
      <c r="D1" s="10" t="s">
        <v>3</v>
      </c>
    </row>
    <row r="2" spans="1:4" x14ac:dyDescent="0.25">
      <c r="A2" s="10">
        <v>0</v>
      </c>
      <c r="B2" s="11">
        <f>LOG10(4.3*10^5)</f>
        <v>5.6334684555795862</v>
      </c>
      <c r="C2" s="10">
        <v>12628</v>
      </c>
      <c r="D2" s="10" t="s">
        <v>4</v>
      </c>
    </row>
    <row r="3" spans="1:4" x14ac:dyDescent="0.25">
      <c r="A3" s="10">
        <v>11</v>
      </c>
      <c r="B3" s="11">
        <f>LOG10(1.17*10^3)</f>
        <v>3.0681858617461617</v>
      </c>
      <c r="C3" s="10">
        <v>12628</v>
      </c>
      <c r="D3" s="10" t="s">
        <v>4</v>
      </c>
    </row>
    <row r="4" spans="1:4" x14ac:dyDescent="0.25">
      <c r="A4" s="10">
        <v>13</v>
      </c>
      <c r="B4" s="11">
        <f>LOG10(1.65*10^2)</f>
        <v>2.2174839442139063</v>
      </c>
      <c r="C4" s="10">
        <v>12628</v>
      </c>
      <c r="D4" s="10" t="s">
        <v>4</v>
      </c>
    </row>
    <row r="5" spans="1:4" x14ac:dyDescent="0.25">
      <c r="A5" s="10">
        <v>14</v>
      </c>
      <c r="B5" s="11">
        <f>LOG10(3.5*10^2)</f>
        <v>2.5440680443502757</v>
      </c>
      <c r="C5" s="10">
        <v>12628</v>
      </c>
      <c r="D5" s="10" t="s">
        <v>4</v>
      </c>
    </row>
    <row r="6" spans="1:4" x14ac:dyDescent="0.25">
      <c r="A6" s="10">
        <v>17</v>
      </c>
      <c r="B6" s="11">
        <f>LOG10(1.15*10^2)</f>
        <v>2.0606978403536118</v>
      </c>
      <c r="C6" s="10">
        <v>12628</v>
      </c>
      <c r="D6" s="10" t="s">
        <v>4</v>
      </c>
    </row>
    <row r="7" spans="1:4" x14ac:dyDescent="0.25">
      <c r="A7" s="10">
        <v>0</v>
      </c>
      <c r="B7" s="11">
        <f>LOG10(6*10^5)</f>
        <v>5.7781512503836439</v>
      </c>
      <c r="C7" s="10">
        <v>12628</v>
      </c>
      <c r="D7" s="10" t="s">
        <v>5</v>
      </c>
    </row>
    <row r="8" spans="1:4" x14ac:dyDescent="0.25">
      <c r="A8" s="10">
        <v>11</v>
      </c>
      <c r="B8" s="11">
        <f>LOG10(3.3*10^3)</f>
        <v>3.5185139398778875</v>
      </c>
      <c r="C8" s="10">
        <v>12628</v>
      </c>
      <c r="D8" s="10" t="s">
        <v>5</v>
      </c>
    </row>
    <row r="9" spans="1:4" x14ac:dyDescent="0.25">
      <c r="A9" s="10">
        <v>13</v>
      </c>
      <c r="B9" s="11">
        <f>LOG10(4.15*10^2)</f>
        <v>2.6180480967120929</v>
      </c>
      <c r="C9" s="10">
        <v>12628</v>
      </c>
      <c r="D9" s="10" t="s">
        <v>5</v>
      </c>
    </row>
    <row r="10" spans="1:4" x14ac:dyDescent="0.25">
      <c r="A10" s="10">
        <v>14</v>
      </c>
      <c r="B10" s="11">
        <f>LOG10(1.5*10^2)</f>
        <v>2.1760912590556813</v>
      </c>
      <c r="C10" s="10">
        <v>12628</v>
      </c>
      <c r="D10" s="10" t="s">
        <v>5</v>
      </c>
    </row>
    <row r="11" spans="1:4" x14ac:dyDescent="0.25">
      <c r="A11" s="10">
        <v>17</v>
      </c>
      <c r="B11" s="11">
        <f>LOG10(4.65*10^2)</f>
        <v>2.667452952889954</v>
      </c>
      <c r="C11" s="10">
        <v>12628</v>
      </c>
      <c r="D11" s="10" t="s">
        <v>5</v>
      </c>
    </row>
    <row r="12" spans="1:4" x14ac:dyDescent="0.25">
      <c r="A12" s="10">
        <v>0</v>
      </c>
      <c r="B12" s="11">
        <f>LOG10(5*10^5)</f>
        <v>5.6989700043360187</v>
      </c>
      <c r="C12" s="10">
        <v>12628</v>
      </c>
      <c r="D12" s="10" t="s">
        <v>6</v>
      </c>
    </row>
    <row r="13" spans="1:4" x14ac:dyDescent="0.25">
      <c r="A13" s="10">
        <v>11</v>
      </c>
      <c r="B13" s="11">
        <f>LOG10(2.7*10^3)</f>
        <v>3.4313637641589874</v>
      </c>
      <c r="C13" s="10">
        <v>12628</v>
      </c>
      <c r="D13" s="10" t="s">
        <v>6</v>
      </c>
    </row>
    <row r="14" spans="1:4" x14ac:dyDescent="0.25">
      <c r="A14" s="10">
        <v>13</v>
      </c>
      <c r="B14" s="11">
        <f>LOG10(2.5*10^2)</f>
        <v>2.3979400086720375</v>
      </c>
      <c r="C14" s="10">
        <v>12628</v>
      </c>
      <c r="D14" s="10" t="s">
        <v>6</v>
      </c>
    </row>
    <row r="15" spans="1:4" x14ac:dyDescent="0.25">
      <c r="A15" s="10">
        <v>14</v>
      </c>
      <c r="B15" s="11">
        <v>2</v>
      </c>
      <c r="C15" s="10">
        <v>12628</v>
      </c>
      <c r="D15" s="10" t="s">
        <v>6</v>
      </c>
    </row>
    <row r="16" spans="1:4" x14ac:dyDescent="0.25">
      <c r="A16" s="10">
        <v>17</v>
      </c>
      <c r="B16" s="11">
        <v>2</v>
      </c>
      <c r="C16" s="10">
        <v>12628</v>
      </c>
      <c r="D16" s="10" t="s">
        <v>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0"/>
  <sheetViews>
    <sheetView zoomScale="90" zoomScaleNormal="90" workbookViewId="0">
      <selection activeCell="G3" sqref="G3"/>
    </sheetView>
  </sheetViews>
  <sheetFormatPr defaultRowHeight="15" x14ac:dyDescent="0.25"/>
  <cols>
    <col min="1" max="1" width="9.140625" style="10"/>
    <col min="2" max="3" width="9.85546875" style="10" customWidth="1"/>
    <col min="4" max="5" width="9.140625" style="10"/>
    <col min="6" max="6" width="12.140625" style="10" bestFit="1" customWidth="1"/>
    <col min="7" max="16384" width="9.140625" style="10"/>
  </cols>
  <sheetData>
    <row r="1" spans="1:31" ht="24" customHeight="1" x14ac:dyDescent="0.25">
      <c r="A1" s="8" t="s">
        <v>0</v>
      </c>
      <c r="B1" s="7" t="s">
        <v>7</v>
      </c>
      <c r="C1" s="7" t="s">
        <v>8</v>
      </c>
      <c r="D1" s="8" t="s">
        <v>9</v>
      </c>
      <c r="E1" s="9"/>
      <c r="F1" s="15" t="s">
        <v>11</v>
      </c>
      <c r="G1" s="15" t="s">
        <v>12</v>
      </c>
      <c r="H1" s="15" t="s">
        <v>18</v>
      </c>
      <c r="I1" s="9"/>
      <c r="J1" s="9"/>
      <c r="K1" s="9"/>
      <c r="L1" s="9"/>
      <c r="M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x14ac:dyDescent="0.25">
      <c r="A2" s="9">
        <v>0</v>
      </c>
      <c r="B2" s="9">
        <v>6.6989700043360187</v>
      </c>
      <c r="C2" s="9">
        <f t="shared" ref="C2:C16" si="0">LOG((10^$G$5-10^$G$2)*10^(-1*((A2/$G$3)^$G$4))+10^$G$2)</f>
        <v>6.5355767396051725</v>
      </c>
      <c r="D2" s="9">
        <f t="shared" ref="D2:D16" si="1" xml:space="preserve"> (B2 - C2)^2</f>
        <v>2.6697358959404408E-2</v>
      </c>
      <c r="E2" s="9"/>
      <c r="F2" s="11" t="s">
        <v>17</v>
      </c>
      <c r="G2" s="11">
        <v>2.8964604136465462</v>
      </c>
      <c r="H2" s="11">
        <v>0.22165539304590792</v>
      </c>
      <c r="I2" s="9"/>
      <c r="J2" s="9"/>
      <c r="K2" s="9"/>
      <c r="L2" s="13" t="s">
        <v>19</v>
      </c>
      <c r="M2" s="11">
        <v>0.29441720818250894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x14ac:dyDescent="0.25">
      <c r="A3" s="9">
        <v>11</v>
      </c>
      <c r="B3" s="9">
        <v>5.9542425094393252</v>
      </c>
      <c r="C3" s="9">
        <f t="shared" si="0"/>
        <v>5.5862730930114974</v>
      </c>
      <c r="D3" s="9">
        <f t="shared" si="1"/>
        <v>0.13540149142623611</v>
      </c>
      <c r="E3" s="9"/>
      <c r="F3" s="11" t="s">
        <v>15</v>
      </c>
      <c r="G3" s="11">
        <v>11.125628248978433</v>
      </c>
      <c r="H3" s="11">
        <v>1.1070671665168026</v>
      </c>
      <c r="I3" s="9"/>
      <c r="J3" s="9"/>
      <c r="K3" s="9"/>
      <c r="L3" s="13" t="s">
        <v>22</v>
      </c>
      <c r="M3" s="11">
        <f>SQRT(M2)</f>
        <v>0.54260225596887168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x14ac:dyDescent="0.25">
      <c r="A4" s="9">
        <v>14</v>
      </c>
      <c r="B4" s="9">
        <v>3.1303337684950061</v>
      </c>
      <c r="C4" s="9">
        <f t="shared" si="0"/>
        <v>3.7785286699910312</v>
      </c>
      <c r="D4" s="9">
        <f t="shared" si="1"/>
        <v>0.4201566303254417</v>
      </c>
      <c r="E4" s="9"/>
      <c r="F4" s="11" t="s">
        <v>16</v>
      </c>
      <c r="G4" s="11">
        <v>4.5083126294865288</v>
      </c>
      <c r="H4" s="11">
        <v>1.7271637796808961</v>
      </c>
      <c r="I4" s="9"/>
      <c r="J4" s="9"/>
      <c r="K4" s="9"/>
      <c r="L4" s="13" t="s">
        <v>20</v>
      </c>
      <c r="M4" s="11">
        <v>0.90954652395801405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x14ac:dyDescent="0.25">
      <c r="A5" s="9">
        <v>17</v>
      </c>
      <c r="B5" s="9">
        <v>3.1650958747542179</v>
      </c>
      <c r="C5" s="9">
        <f t="shared" si="0"/>
        <v>2.8967873043373165</v>
      </c>
      <c r="D5" s="9">
        <f t="shared" si="1"/>
        <v>7.198948895916138E-2</v>
      </c>
      <c r="E5" s="9"/>
      <c r="F5" s="11" t="s">
        <v>14</v>
      </c>
      <c r="G5" s="11">
        <v>6.5355767396051725</v>
      </c>
      <c r="H5" s="11">
        <v>0.31327130302965478</v>
      </c>
      <c r="I5" s="9"/>
      <c r="J5" s="9"/>
      <c r="K5" s="9"/>
      <c r="L5" s="13" t="s">
        <v>21</v>
      </c>
      <c r="M5" s="11">
        <v>0.88487739412838162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x14ac:dyDescent="0.25">
      <c r="A6" s="9">
        <v>20</v>
      </c>
      <c r="B6" s="9">
        <v>2.9481683617271317</v>
      </c>
      <c r="C6" s="9">
        <f t="shared" si="0"/>
        <v>2.8964604136626484</v>
      </c>
      <c r="D6" s="9">
        <f t="shared" si="1"/>
        <v>2.6737118930393036E-3</v>
      </c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9">
        <v>0</v>
      </c>
      <c r="B7" s="9">
        <v>6.4313637641589869</v>
      </c>
      <c r="C7" s="9">
        <f t="shared" si="0"/>
        <v>6.5355767396051725</v>
      </c>
      <c r="D7" s="9">
        <f t="shared" si="1"/>
        <v>1.0860344251347277E-2</v>
      </c>
      <c r="E7" s="9"/>
      <c r="F7" s="8" t="s">
        <v>23</v>
      </c>
      <c r="G7" s="9"/>
      <c r="H7" s="9"/>
      <c r="I7" s="9"/>
      <c r="J7" s="9"/>
      <c r="K7" s="9"/>
      <c r="L7" s="9"/>
      <c r="M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x14ac:dyDescent="0.25">
      <c r="A8" s="9">
        <v>11</v>
      </c>
      <c r="B8" s="9">
        <v>5.9395192526186182</v>
      </c>
      <c r="C8" s="9">
        <f t="shared" si="0"/>
        <v>5.5862730930114974</v>
      </c>
      <c r="D8" s="9">
        <f t="shared" si="1"/>
        <v>0.12478284927717946</v>
      </c>
      <c r="E8" s="9"/>
      <c r="F8" s="9" t="s">
        <v>24</v>
      </c>
      <c r="G8" s="9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x14ac:dyDescent="0.25">
      <c r="A9" s="9">
        <v>14</v>
      </c>
      <c r="B9" s="9">
        <v>4.8356905714924254</v>
      </c>
      <c r="C9" s="9">
        <f t="shared" si="0"/>
        <v>3.7785286699910312</v>
      </c>
      <c r="D9" s="9">
        <f t="shared" si="1"/>
        <v>1.1175912859860435</v>
      </c>
      <c r="E9" s="9"/>
      <c r="F9" s="8" t="s">
        <v>25</v>
      </c>
      <c r="G9" s="9"/>
      <c r="H9" s="9"/>
      <c r="I9" s="9"/>
      <c r="J9" s="9"/>
      <c r="K9" s="9"/>
      <c r="L9" s="9"/>
      <c r="M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x14ac:dyDescent="0.25">
      <c r="A10" s="9">
        <v>17</v>
      </c>
      <c r="B10" s="9">
        <v>2.6651117370750512</v>
      </c>
      <c r="C10" s="9">
        <f t="shared" si="0"/>
        <v>2.8967873043373165</v>
      </c>
      <c r="D10" s="9">
        <f t="shared" si="1"/>
        <v>5.3673568466292385E-2</v>
      </c>
      <c r="E10" s="9"/>
      <c r="F10" s="9" t="s">
        <v>26</v>
      </c>
      <c r="G10" s="9"/>
      <c r="H10" s="9"/>
      <c r="I10" s="9"/>
      <c r="J10" s="9"/>
      <c r="K10" s="9"/>
      <c r="L10" s="9"/>
      <c r="M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x14ac:dyDescent="0.25">
      <c r="A11" s="9">
        <v>20</v>
      </c>
      <c r="B11" s="9">
        <v>3.4771212547196626</v>
      </c>
      <c r="C11" s="9">
        <f t="shared" si="0"/>
        <v>2.8964604136626484</v>
      </c>
      <c r="D11" s="9">
        <f t="shared" si="1"/>
        <v>0.33716701233703911</v>
      </c>
      <c r="E11" s="9"/>
      <c r="F11" s="8" t="s">
        <v>27</v>
      </c>
      <c r="G11" s="9"/>
      <c r="H11" s="9"/>
      <c r="I11" s="9"/>
      <c r="J11" s="9"/>
      <c r="K11" s="9"/>
      <c r="L11" s="9"/>
      <c r="M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x14ac:dyDescent="0.25">
      <c r="A12" s="9">
        <v>0</v>
      </c>
      <c r="B12" s="9">
        <v>6.4771212547196626</v>
      </c>
      <c r="C12" s="9">
        <f t="shared" si="0"/>
        <v>6.5355767396051725</v>
      </c>
      <c r="D12" s="9">
        <f t="shared" si="1"/>
        <v>3.4170437132000752E-3</v>
      </c>
      <c r="E12" s="9"/>
      <c r="F12" s="16" t="s">
        <v>28</v>
      </c>
      <c r="G12" s="17"/>
      <c r="H12" s="17"/>
      <c r="I12" s="17"/>
      <c r="J12" s="17"/>
      <c r="K12" s="17"/>
      <c r="L12" s="17"/>
      <c r="M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x14ac:dyDescent="0.25">
      <c r="A13" s="9">
        <v>11</v>
      </c>
      <c r="B13" s="9">
        <v>4.8633228601204559</v>
      </c>
      <c r="C13" s="9">
        <f t="shared" si="0"/>
        <v>5.5862730930114974</v>
      </c>
      <c r="D13" s="9">
        <f t="shared" si="1"/>
        <v>0.52265703923721119</v>
      </c>
      <c r="E13" s="9"/>
      <c r="F13" s="17"/>
      <c r="G13" s="17"/>
      <c r="H13" s="17"/>
      <c r="I13" s="17"/>
      <c r="J13" s="17"/>
      <c r="K13" s="17"/>
      <c r="L13" s="17"/>
      <c r="M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x14ac:dyDescent="0.25">
      <c r="A14" s="9">
        <v>14</v>
      </c>
      <c r="B14" s="9">
        <v>3.3710678622717363</v>
      </c>
      <c r="C14" s="9">
        <f t="shared" si="0"/>
        <v>3.7785286699910312</v>
      </c>
      <c r="D14" s="9">
        <f t="shared" si="1"/>
        <v>0.16602430982726024</v>
      </c>
      <c r="E14" s="9"/>
      <c r="F14" s="17"/>
      <c r="G14" s="17"/>
      <c r="H14" s="17"/>
      <c r="I14" s="17"/>
      <c r="J14" s="17"/>
      <c r="K14" s="17"/>
      <c r="L14" s="17"/>
      <c r="M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x14ac:dyDescent="0.25">
      <c r="A15" s="9">
        <v>17</v>
      </c>
      <c r="B15" s="9">
        <v>2.4586378490256493</v>
      </c>
      <c r="C15" s="9">
        <f t="shared" si="0"/>
        <v>2.8967873043373165</v>
      </c>
      <c r="D15" s="9">
        <f t="shared" si="1"/>
        <v>0.19197494518991062</v>
      </c>
      <c r="E15" s="9"/>
      <c r="F15" s="9"/>
      <c r="G15" s="9"/>
      <c r="H15" s="9"/>
      <c r="I15" s="9"/>
      <c r="J15" s="9"/>
      <c r="K15" s="9"/>
      <c r="L15" s="9"/>
      <c r="M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x14ac:dyDescent="0.25">
      <c r="A16" s="9">
        <v>20</v>
      </c>
      <c r="B16" s="9">
        <v>2.6651117370750512</v>
      </c>
      <c r="C16" s="9">
        <f t="shared" si="0"/>
        <v>2.8964604136626484</v>
      </c>
      <c r="D16" s="9">
        <f t="shared" si="1"/>
        <v>5.3522210158832628E-2</v>
      </c>
      <c r="E16" s="9"/>
      <c r="F16" s="9"/>
      <c r="G16" s="9"/>
      <c r="H16" s="9"/>
      <c r="I16" s="9"/>
      <c r="J16" s="9"/>
      <c r="K16" s="9"/>
      <c r="L16" s="9"/>
      <c r="M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25">
      <c r="A17" s="8" t="s">
        <v>10</v>
      </c>
      <c r="B17" s="9"/>
      <c r="C17" s="9"/>
      <c r="D17" s="9">
        <f>SUM(D2:D16)</f>
        <v>3.2385892900075985</v>
      </c>
      <c r="E17" s="9"/>
      <c r="F17" s="9"/>
      <c r="G17" s="9"/>
      <c r="H17" s="9"/>
      <c r="I17" s="9"/>
      <c r="J17" s="9"/>
      <c r="K17" s="9"/>
      <c r="L17" s="9"/>
      <c r="M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x14ac:dyDescent="0.25">
      <c r="A20" s="9">
        <v>0</v>
      </c>
      <c r="B20" s="9"/>
      <c r="C20" s="9">
        <f>LOG((10^$G$5-10^$G$2)*10^(-1*((A20/$G$3)^$G$4))+10^$G$2)</f>
        <v>6.5355767396051725</v>
      </c>
      <c r="D20" s="9"/>
      <c r="E20" s="9"/>
      <c r="F20" s="9"/>
      <c r="G20" s="9"/>
      <c r="H20" s="9"/>
      <c r="I20" s="9"/>
      <c r="J20" s="9"/>
      <c r="K20" s="9"/>
      <c r="L20" s="9"/>
      <c r="M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25">
      <c r="A21" s="9">
        <v>0.2</v>
      </c>
      <c r="B21" s="9"/>
      <c r="C21" s="9">
        <f t="shared" ref="C21:C84" si="2">LOG((10^$G$5-10^$G$2)*10^(-1*((A21/$G$3)^$G$4))+10^$G$2)</f>
        <v>6.5355767260667887</v>
      </c>
      <c r="D21" s="9"/>
      <c r="E21" s="9"/>
      <c r="F21" s="9"/>
      <c r="G21" s="9"/>
      <c r="H21" s="9"/>
      <c r="I21" s="9"/>
      <c r="J21" s="9"/>
      <c r="K21" s="9"/>
      <c r="L21" s="9"/>
      <c r="M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x14ac:dyDescent="0.25">
      <c r="A22" s="9">
        <v>0.4</v>
      </c>
      <c r="B22" s="9"/>
      <c r="C22" s="9">
        <f t="shared" si="2"/>
        <v>6.5355764314963247</v>
      </c>
      <c r="D22" s="9"/>
      <c r="E22" s="9"/>
      <c r="F22" s="9"/>
      <c r="G22" s="9"/>
      <c r="H22" s="9"/>
      <c r="I22" s="9"/>
      <c r="J22" s="9"/>
      <c r="K22" s="9"/>
      <c r="L22" s="9"/>
      <c r="M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x14ac:dyDescent="0.25">
      <c r="A23" s="9">
        <v>0.60000000000000009</v>
      </c>
      <c r="B23" s="9"/>
      <c r="C23" s="9">
        <f t="shared" si="2"/>
        <v>6.5355748227971562</v>
      </c>
      <c r="D23" s="9"/>
      <c r="E23" s="9"/>
      <c r="F23" s="9"/>
      <c r="G23" s="9"/>
      <c r="H23" s="9"/>
      <c r="I23" s="9"/>
      <c r="J23" s="9"/>
      <c r="K23" s="9"/>
      <c r="L23" s="9"/>
      <c r="M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x14ac:dyDescent="0.25">
      <c r="A24" s="9">
        <v>0.8</v>
      </c>
      <c r="B24" s="9"/>
      <c r="C24" s="9">
        <f t="shared" si="2"/>
        <v>6.5355697276117422</v>
      </c>
      <c r="D24" s="9"/>
      <c r="E24" s="9"/>
      <c r="F24" s="9"/>
      <c r="G24" s="9"/>
      <c r="H24" s="9"/>
      <c r="I24" s="9"/>
      <c r="J24" s="9"/>
      <c r="K24" s="9"/>
      <c r="L24" s="9"/>
      <c r="M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x14ac:dyDescent="0.25">
      <c r="A25" s="9">
        <v>1</v>
      </c>
      <c r="B25" s="9"/>
      <c r="C25" s="9">
        <f t="shared" si="2"/>
        <v>6.5355575643066102</v>
      </c>
      <c r="D25" s="9"/>
      <c r="E25" s="9"/>
      <c r="F25" s="9"/>
      <c r="G25" s="9"/>
      <c r="H25" s="9"/>
      <c r="I25" s="9"/>
      <c r="J25" s="9"/>
      <c r="K25" s="9"/>
      <c r="L25" s="9"/>
      <c r="M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x14ac:dyDescent="0.25">
      <c r="A26" s="9">
        <v>1.2</v>
      </c>
      <c r="B26" s="9"/>
      <c r="C26" s="9">
        <f t="shared" si="2"/>
        <v>6.5355331165635562</v>
      </c>
      <c r="D26" s="9"/>
      <c r="E26" s="9"/>
      <c r="F26" s="9"/>
      <c r="G26" s="9"/>
      <c r="H26" s="9"/>
      <c r="I26" s="9"/>
      <c r="J26" s="9"/>
      <c r="K26" s="9"/>
      <c r="L26" s="9"/>
      <c r="M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x14ac:dyDescent="0.25">
      <c r="A27" s="9">
        <v>1.4</v>
      </c>
      <c r="B27" s="9"/>
      <c r="C27" s="9">
        <f t="shared" si="2"/>
        <v>6.5354893352655958</v>
      </c>
      <c r="D27" s="9"/>
      <c r="E27" s="9"/>
      <c r="F27" s="9"/>
      <c r="G27" s="9"/>
      <c r="H27" s="9"/>
      <c r="I27" s="9"/>
      <c r="J27" s="9"/>
      <c r="K27" s="9"/>
      <c r="L27" s="9"/>
      <c r="M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x14ac:dyDescent="0.25">
      <c r="A28" s="9">
        <v>1.5999999999999999</v>
      </c>
      <c r="B28" s="9"/>
      <c r="C28" s="9">
        <f t="shared" si="2"/>
        <v>6.5354171594752453</v>
      </c>
      <c r="D28" s="9"/>
      <c r="E28" s="9"/>
      <c r="F28" s="9"/>
      <c r="G28" s="9"/>
      <c r="H28" s="9"/>
      <c r="I28" s="9"/>
      <c r="J28" s="9"/>
      <c r="K28" s="9"/>
      <c r="L28" s="9"/>
      <c r="M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x14ac:dyDescent="0.25">
      <c r="A29" s="9">
        <v>1.7999999999999998</v>
      </c>
      <c r="B29" s="9"/>
      <c r="C29" s="9">
        <f t="shared" si="2"/>
        <v>6.5353053517776551</v>
      </c>
      <c r="D29" s="9"/>
      <c r="E29" s="9"/>
      <c r="F29" s="9"/>
      <c r="G29" s="9"/>
      <c r="H29" s="9"/>
      <c r="I29" s="9"/>
      <c r="J29" s="9"/>
      <c r="K29" s="9"/>
      <c r="L29" s="9"/>
      <c r="M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x14ac:dyDescent="0.25">
      <c r="A30" s="9">
        <v>1.9999999999999998</v>
      </c>
      <c r="B30" s="9"/>
      <c r="C30" s="9">
        <f t="shared" si="2"/>
        <v>6.5351403449547609</v>
      </c>
      <c r="D30" s="9"/>
      <c r="E30" s="9"/>
      <c r="F30" s="9"/>
      <c r="G30" s="9"/>
      <c r="H30" s="9"/>
      <c r="I30" s="9"/>
      <c r="J30" s="9"/>
      <c r="K30" s="9"/>
      <c r="L30" s="9"/>
      <c r="M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x14ac:dyDescent="0.25">
      <c r="A31" s="9">
        <v>2.1999999999999997</v>
      </c>
      <c r="B31" s="9"/>
      <c r="C31" s="9">
        <f t="shared" si="2"/>
        <v>6.5349060979014375</v>
      </c>
      <c r="D31" s="9"/>
      <c r="E31" s="9"/>
      <c r="F31" s="9"/>
      <c r="G31" s="9"/>
      <c r="H31" s="9"/>
      <c r="I31" s="9"/>
      <c r="J31" s="9"/>
      <c r="K31" s="9"/>
      <c r="L31" s="9"/>
      <c r="M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x14ac:dyDescent="0.25">
      <c r="A32" s="9">
        <v>2.4</v>
      </c>
      <c r="B32" s="9"/>
      <c r="C32" s="9">
        <f t="shared" si="2"/>
        <v>6.5345839592709316</v>
      </c>
      <c r="D32" s="9"/>
      <c r="E32" s="9"/>
      <c r="F32" s="9"/>
      <c r="G32" s="9"/>
      <c r="H32" s="9"/>
      <c r="I32" s="9"/>
      <c r="J32" s="9"/>
      <c r="K32" s="9"/>
      <c r="L32" s="9"/>
      <c r="M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x14ac:dyDescent="0.25">
      <c r="A33" s="9">
        <v>2.6</v>
      </c>
      <c r="B33" s="9"/>
      <c r="C33" s="9">
        <f t="shared" si="2"/>
        <v>6.5341525377118197</v>
      </c>
      <c r="D33" s="9"/>
      <c r="E33" s="9"/>
      <c r="F33" s="9"/>
      <c r="G33" s="9"/>
      <c r="H33" s="9"/>
      <c r="I33" s="9"/>
      <c r="J33" s="9"/>
      <c r="K33" s="9"/>
      <c r="L33" s="9"/>
      <c r="M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x14ac:dyDescent="0.25">
      <c r="A34" s="9">
        <v>2.8000000000000003</v>
      </c>
      <c r="B34" s="9"/>
      <c r="C34" s="9">
        <f t="shared" si="2"/>
        <v>6.5335875778149655</v>
      </c>
      <c r="D34" s="9"/>
      <c r="E34" s="9"/>
      <c r="F34" s="9"/>
      <c r="G34" s="9"/>
      <c r="H34" s="9"/>
      <c r="I34" s="9"/>
      <c r="J34" s="9"/>
      <c r="K34" s="9"/>
      <c r="L34" s="9"/>
      <c r="M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x14ac:dyDescent="0.25">
      <c r="A35" s="9">
        <v>3.0000000000000004</v>
      </c>
      <c r="B35" s="9"/>
      <c r="C35" s="9">
        <f t="shared" si="2"/>
        <v>6.5328618410709822</v>
      </c>
      <c r="D35" s="9"/>
      <c r="E35" s="9"/>
      <c r="F35" s="9"/>
      <c r="G35" s="9"/>
      <c r="H35" s="9"/>
      <c r="I35" s="9"/>
      <c r="J35" s="9"/>
      <c r="K35" s="9"/>
      <c r="L35" s="9"/>
      <c r="M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9">
        <v>3.2000000000000006</v>
      </c>
      <c r="B36" s="9"/>
      <c r="C36" s="9">
        <f t="shared" si="2"/>
        <v>6.5319449912721597</v>
      </c>
      <c r="D36" s="9"/>
      <c r="E36" s="9"/>
      <c r="F36" s="9"/>
      <c r="G36" s="9"/>
      <c r="H36" s="9"/>
      <c r="I36" s="9"/>
      <c r="J36" s="9"/>
      <c r="K36" s="9"/>
      <c r="L36" s="9"/>
      <c r="M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A37" s="9">
        <v>3.4000000000000008</v>
      </c>
      <c r="B37" s="9"/>
      <c r="C37" s="9">
        <f t="shared" si="2"/>
        <v>6.5308034838932896</v>
      </c>
      <c r="D37" s="9"/>
      <c r="E37" s="9"/>
      <c r="F37" s="9"/>
      <c r="G37" s="9"/>
      <c r="H37" s="9"/>
      <c r="I37" s="9"/>
      <c r="J37" s="9"/>
      <c r="K37" s="9"/>
      <c r="L37" s="9"/>
      <c r="M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25">
      <c r="A38" s="9">
        <v>3.600000000000001</v>
      </c>
      <c r="B38" s="9"/>
      <c r="C38" s="9">
        <f t="shared" si="2"/>
        <v>6.5294004590631705</v>
      </c>
      <c r="D38" s="9"/>
      <c r="E38" s="9"/>
      <c r="F38" s="9"/>
      <c r="G38" s="9"/>
      <c r="H38" s="9"/>
      <c r="I38" s="9"/>
      <c r="J38" s="9"/>
      <c r="K38" s="9"/>
      <c r="L38" s="9"/>
      <c r="M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A39" s="9">
        <v>3.8000000000000012</v>
      </c>
      <c r="B39" s="9"/>
      <c r="C39" s="9">
        <f t="shared" si="2"/>
        <v>6.5276956377992716</v>
      </c>
      <c r="D39" s="9"/>
      <c r="E39" s="9"/>
      <c r="F39" s="9"/>
      <c r="G39" s="9"/>
      <c r="H39" s="9"/>
      <c r="I39" s="9"/>
      <c r="J39" s="9"/>
      <c r="K39" s="9"/>
      <c r="L39" s="9"/>
      <c r="M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25">
      <c r="A40" s="9">
        <v>4.0000000000000009</v>
      </c>
      <c r="B40" s="9"/>
      <c r="C40" s="9">
        <f t="shared" si="2"/>
        <v>6.5256452212265277</v>
      </c>
      <c r="D40" s="9"/>
      <c r="E40" s="9"/>
      <c r="F40" s="9"/>
      <c r="G40" s="9"/>
      <c r="H40" s="9"/>
      <c r="I40" s="9"/>
      <c r="J40" s="9"/>
      <c r="K40" s="9"/>
      <c r="L40" s="9"/>
      <c r="M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25">
      <c r="A41" s="9">
        <v>4.2000000000000011</v>
      </c>
      <c r="B41" s="9"/>
      <c r="C41" s="9">
        <f t="shared" si="2"/>
        <v>6.5232017925406023</v>
      </c>
      <c r="D41" s="9"/>
      <c r="E41" s="9"/>
      <c r="F41" s="9"/>
      <c r="G41" s="9"/>
      <c r="H41" s="9"/>
      <c r="I41" s="9"/>
      <c r="J41" s="9"/>
      <c r="K41" s="9"/>
      <c r="L41" s="9"/>
      <c r="M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25">
      <c r="A42" s="9">
        <v>4.4000000000000012</v>
      </c>
      <c r="B42" s="9"/>
      <c r="C42" s="9">
        <f t="shared" si="2"/>
        <v>6.5203142215083325</v>
      </c>
      <c r="D42" s="9"/>
      <c r="E42" s="9"/>
      <c r="F42" s="9"/>
      <c r="G42" s="9"/>
      <c r="H42" s="9"/>
      <c r="I42" s="9"/>
      <c r="J42" s="9"/>
      <c r="K42" s="9"/>
      <c r="L42" s="9"/>
      <c r="M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25">
      <c r="A43" s="9">
        <v>4.6000000000000014</v>
      </c>
      <c r="B43" s="9"/>
      <c r="C43" s="9">
        <f t="shared" si="2"/>
        <v>6.5169275713251666</v>
      </c>
      <c r="D43" s="9"/>
      <c r="E43" s="9"/>
      <c r="F43" s="9"/>
      <c r="G43" s="9"/>
      <c r="H43" s="9"/>
      <c r="I43" s="9"/>
      <c r="J43" s="9"/>
      <c r="K43" s="9"/>
      <c r="L43" s="9"/>
      <c r="M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x14ac:dyDescent="0.25">
      <c r="A44" s="9">
        <v>4.8000000000000016</v>
      </c>
      <c r="B44" s="9"/>
      <c r="C44" s="9">
        <f t="shared" si="2"/>
        <v>6.5129830076723714</v>
      </c>
      <c r="D44" s="9"/>
      <c r="E44" s="9"/>
      <c r="F44" s="9"/>
      <c r="G44" s="9"/>
      <c r="H44" s="9"/>
      <c r="I44" s="9"/>
      <c r="J44" s="9"/>
      <c r="K44" s="9"/>
      <c r="L44" s="9"/>
      <c r="M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x14ac:dyDescent="0.25">
      <c r="A45" s="9">
        <v>5.0000000000000018</v>
      </c>
      <c r="B45" s="9"/>
      <c r="C45" s="9">
        <f t="shared" si="2"/>
        <v>6.5084177098365883</v>
      </c>
      <c r="D45" s="9"/>
      <c r="E45" s="9"/>
      <c r="F45" s="9"/>
      <c r="G45" s="9"/>
      <c r="H45" s="9"/>
      <c r="I45" s="9"/>
      <c r="J45" s="9"/>
      <c r="K45" s="9"/>
      <c r="L45" s="9"/>
      <c r="M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x14ac:dyDescent="0.25">
      <c r="A46" s="9">
        <v>5.200000000000002</v>
      </c>
      <c r="B46" s="9"/>
      <c r="C46" s="9">
        <f t="shared" si="2"/>
        <v>6.5031647837716999</v>
      </c>
      <c r="D46" s="9"/>
      <c r="E46" s="9"/>
      <c r="F46" s="9"/>
      <c r="G46" s="9"/>
      <c r="H46" s="9"/>
      <c r="I46" s="9"/>
      <c r="J46" s="9"/>
      <c r="K46" s="9"/>
      <c r="L46" s="9"/>
      <c r="M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x14ac:dyDescent="0.25">
      <c r="A47" s="9">
        <v>5.4000000000000021</v>
      </c>
      <c r="B47" s="9"/>
      <c r="C47" s="9">
        <f t="shared" si="2"/>
        <v>6.4971531769985438</v>
      </c>
      <c r="D47" s="9"/>
      <c r="E47" s="9"/>
      <c r="F47" s="9"/>
      <c r="G47" s="9"/>
      <c r="H47" s="9"/>
      <c r="I47" s="9"/>
      <c r="J47" s="9"/>
      <c r="K47" s="9"/>
      <c r="L47" s="9"/>
      <c r="M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x14ac:dyDescent="0.25">
      <c r="A48" s="9">
        <v>5.6000000000000023</v>
      </c>
      <c r="B48" s="9"/>
      <c r="C48" s="9">
        <f t="shared" si="2"/>
        <v>6.4903075952523279</v>
      </c>
      <c r="D48" s="9"/>
      <c r="E48" s="9"/>
      <c r="F48" s="9"/>
      <c r="G48" s="9"/>
      <c r="H48" s="9"/>
      <c r="I48" s="9"/>
      <c r="J48" s="9"/>
      <c r="K48" s="9"/>
      <c r="L48" s="9"/>
      <c r="M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x14ac:dyDescent="0.25">
      <c r="A49" s="9">
        <v>5.8000000000000025</v>
      </c>
      <c r="B49" s="9"/>
      <c r="C49" s="9">
        <f t="shared" si="2"/>
        <v>6.4825484208011694</v>
      </c>
      <c r="D49" s="9"/>
      <c r="E49" s="9"/>
      <c r="F49" s="9"/>
      <c r="G49" s="9"/>
      <c r="H49" s="9"/>
      <c r="I49" s="9"/>
      <c r="J49" s="9"/>
      <c r="K49" s="9"/>
      <c r="L49" s="9"/>
      <c r="M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x14ac:dyDescent="0.25">
      <c r="A50" s="9">
        <v>6.0000000000000027</v>
      </c>
      <c r="B50" s="9"/>
      <c r="C50" s="9">
        <f t="shared" si="2"/>
        <v>6.4737916323724134</v>
      </c>
      <c r="D50" s="9"/>
      <c r="E50" s="9"/>
      <c r="F50" s="9"/>
      <c r="G50" s="9"/>
      <c r="H50" s="9"/>
      <c r="I50" s="9"/>
      <c r="J50" s="9"/>
      <c r="K50" s="9"/>
      <c r="L50" s="9"/>
      <c r="M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x14ac:dyDescent="0.25">
      <c r="A51" s="9">
        <v>6.2000000000000028</v>
      </c>
      <c r="B51" s="9"/>
      <c r="C51" s="9">
        <f t="shared" si="2"/>
        <v>6.4639487266369482</v>
      </c>
      <c r="D51" s="9"/>
      <c r="E51" s="9"/>
      <c r="F51" s="9"/>
      <c r="G51" s="9"/>
      <c r="H51" s="9"/>
      <c r="I51" s="9"/>
      <c r="J51" s="9"/>
      <c r="K51" s="9"/>
      <c r="L51" s="9"/>
      <c r="M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x14ac:dyDescent="0.25">
      <c r="A52" s="9">
        <v>6.400000000000003</v>
      </c>
      <c r="B52" s="9"/>
      <c r="C52" s="9">
        <f t="shared" si="2"/>
        <v>6.4529266412159991</v>
      </c>
      <c r="D52" s="9"/>
      <c r="E52" s="9"/>
      <c r="F52" s="9"/>
      <c r="G52" s="9"/>
      <c r="H52" s="9"/>
      <c r="I52" s="9"/>
      <c r="J52" s="9"/>
      <c r="K52" s="9"/>
      <c r="L52" s="9"/>
      <c r="M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x14ac:dyDescent="0.25">
      <c r="A53" s="9">
        <v>6.6000000000000032</v>
      </c>
      <c r="B53" s="9"/>
      <c r="C53" s="9">
        <f t="shared" si="2"/>
        <v>6.4406276791907375</v>
      </c>
      <c r="D53" s="9"/>
      <c r="E53" s="9"/>
      <c r="F53" s="9"/>
      <c r="G53" s="9"/>
      <c r="H53" s="9"/>
      <c r="I53" s="9"/>
      <c r="J53" s="9"/>
      <c r="K53" s="9"/>
      <c r="L53" s="9"/>
      <c r="M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x14ac:dyDescent="0.25">
      <c r="A54" s="9">
        <v>6.8000000000000034</v>
      </c>
      <c r="B54" s="9"/>
      <c r="C54" s="9">
        <f t="shared" si="2"/>
        <v>6.4269494351132055</v>
      </c>
      <c r="D54" s="9"/>
      <c r="E54" s="9"/>
      <c r="F54" s="9"/>
      <c r="G54" s="9"/>
      <c r="H54" s="9"/>
      <c r="I54" s="9"/>
      <c r="J54" s="9"/>
      <c r="K54" s="9"/>
      <c r="L54" s="9"/>
      <c r="M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x14ac:dyDescent="0.25">
      <c r="A55" s="9">
        <v>7.0000000000000036</v>
      </c>
      <c r="B55" s="9"/>
      <c r="C55" s="9">
        <f t="shared" si="2"/>
        <v>6.4117847225386839</v>
      </c>
      <c r="D55" s="9"/>
      <c r="E55" s="9"/>
      <c r="F55" s="9"/>
      <c r="G55" s="9"/>
      <c r="H55" s="9"/>
      <c r="I55" s="9"/>
      <c r="J55" s="9"/>
      <c r="K55" s="9"/>
      <c r="L55" s="9"/>
      <c r="M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x14ac:dyDescent="0.25">
      <c r="A56" s="9">
        <v>7.2000000000000037</v>
      </c>
      <c r="B56" s="9"/>
      <c r="C56" s="9">
        <f t="shared" si="2"/>
        <v>6.3950215031261681</v>
      </c>
      <c r="D56" s="9"/>
      <c r="E56" s="9"/>
      <c r="F56" s="9"/>
      <c r="G56" s="9"/>
      <c r="H56" s="9"/>
      <c r="I56" s="9"/>
      <c r="J56" s="9"/>
      <c r="K56" s="9"/>
      <c r="L56" s="9"/>
      <c r="M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x14ac:dyDescent="0.25">
      <c r="A57" s="9">
        <v>7.4000000000000039</v>
      </c>
      <c r="B57" s="9"/>
      <c r="C57" s="9">
        <f t="shared" si="2"/>
        <v>6.37654281738702</v>
      </c>
      <c r="D57" s="9"/>
      <c r="E57" s="9"/>
      <c r="F57" s="9"/>
      <c r="G57" s="9"/>
      <c r="H57" s="9"/>
      <c r="I57" s="9"/>
      <c r="J57" s="9"/>
      <c r="K57" s="9"/>
      <c r="L57" s="9"/>
      <c r="M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x14ac:dyDescent="0.25">
      <c r="A58" s="9">
        <v>7.6000000000000041</v>
      </c>
      <c r="B58" s="9"/>
      <c r="C58" s="9">
        <f t="shared" si="2"/>
        <v>6.3562267172047644</v>
      </c>
      <c r="D58" s="9"/>
      <c r="E58" s="9"/>
      <c r="F58" s="9"/>
      <c r="G58" s="9"/>
      <c r="H58" s="9"/>
      <c r="I58" s="9"/>
      <c r="J58" s="9"/>
      <c r="K58" s="9"/>
      <c r="L58" s="9"/>
      <c r="M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x14ac:dyDescent="0.25">
      <c r="A59" s="9">
        <v>7.8000000000000043</v>
      </c>
      <c r="B59" s="9"/>
      <c r="C59" s="9">
        <f t="shared" si="2"/>
        <v>6.3339462003051006</v>
      </c>
      <c r="D59" s="9"/>
      <c r="E59" s="9"/>
      <c r="F59" s="9"/>
      <c r="G59" s="9"/>
      <c r="H59" s="9"/>
      <c r="I59" s="9"/>
      <c r="J59" s="9"/>
      <c r="K59" s="9"/>
      <c r="L59" s="9"/>
      <c r="M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x14ac:dyDescent="0.25">
      <c r="A60" s="9">
        <v>8.0000000000000036</v>
      </c>
      <c r="B60" s="9"/>
      <c r="C60" s="9">
        <f t="shared" si="2"/>
        <v>6.3095691469295812</v>
      </c>
      <c r="D60" s="9"/>
      <c r="E60" s="9"/>
      <c r="F60" s="9"/>
      <c r="G60" s="9"/>
      <c r="H60" s="9"/>
      <c r="I60" s="9"/>
      <c r="J60" s="9"/>
      <c r="K60" s="9"/>
      <c r="L60" s="9"/>
      <c r="M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x14ac:dyDescent="0.25">
      <c r="A61" s="9">
        <v>8.2000000000000028</v>
      </c>
      <c r="B61" s="9"/>
      <c r="C61" s="9">
        <f t="shared" si="2"/>
        <v>6.2829582590662136</v>
      </c>
      <c r="D61" s="9"/>
      <c r="E61" s="9"/>
      <c r="F61" s="9"/>
      <c r="G61" s="9"/>
      <c r="H61" s="9"/>
      <c r="I61" s="9"/>
      <c r="J61" s="9"/>
      <c r="K61" s="9"/>
      <c r="L61" s="9"/>
      <c r="M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x14ac:dyDescent="0.25">
      <c r="A62" s="9">
        <v>8.4000000000000021</v>
      </c>
      <c r="B62" s="9"/>
      <c r="C62" s="9">
        <f t="shared" si="2"/>
        <v>6.2539710027256765</v>
      </c>
      <c r="D62" s="9"/>
      <c r="E62" s="9"/>
      <c r="F62" s="9"/>
      <c r="G62" s="9"/>
      <c r="H62" s="9"/>
      <c r="I62" s="9"/>
      <c r="J62" s="9"/>
      <c r="K62" s="9"/>
      <c r="L62" s="9"/>
      <c r="M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x14ac:dyDescent="0.25">
      <c r="A63" s="9">
        <v>8.6000000000000014</v>
      </c>
      <c r="B63" s="9"/>
      <c r="C63" s="9">
        <f t="shared" si="2"/>
        <v>6.2224595539372709</v>
      </c>
      <c r="D63" s="9"/>
      <c r="E63" s="9"/>
      <c r="F63" s="9"/>
      <c r="G63" s="9"/>
      <c r="H63" s="9"/>
      <c r="I63" s="9"/>
      <c r="J63" s="9"/>
      <c r="K63" s="9"/>
      <c r="L63" s="9"/>
      <c r="M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x14ac:dyDescent="0.25">
      <c r="A64" s="9">
        <v>8.8000000000000007</v>
      </c>
      <c r="B64" s="9"/>
      <c r="C64" s="9">
        <f t="shared" si="2"/>
        <v>6.1882707493950679</v>
      </c>
      <c r="D64" s="9"/>
      <c r="E64" s="9"/>
      <c r="F64" s="9"/>
      <c r="G64" s="9"/>
      <c r="H64" s="9"/>
      <c r="I64" s="9"/>
      <c r="J64" s="9"/>
      <c r="K64" s="9"/>
      <c r="L64" s="9"/>
      <c r="M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x14ac:dyDescent="0.25">
      <c r="A65" s="9">
        <v>9</v>
      </c>
      <c r="B65" s="9"/>
      <c r="C65" s="9">
        <f t="shared" si="2"/>
        <v>6.1512460430419917</v>
      </c>
      <c r="D65" s="9"/>
      <c r="E65" s="9"/>
      <c r="F65" s="9"/>
      <c r="G65" s="9"/>
      <c r="H65" s="9"/>
      <c r="I65" s="9"/>
      <c r="J65" s="9"/>
      <c r="K65" s="9"/>
      <c r="L65" s="9"/>
      <c r="M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x14ac:dyDescent="0.25">
      <c r="A66" s="9">
        <v>9.1999999999999993</v>
      </c>
      <c r="B66" s="9"/>
      <c r="C66" s="9">
        <f t="shared" si="2"/>
        <v>6.1112214703819214</v>
      </c>
      <c r="D66" s="9"/>
      <c r="E66" s="9"/>
      <c r="F66" s="9"/>
      <c r="G66" s="9"/>
      <c r="H66" s="9"/>
      <c r="I66" s="9"/>
      <c r="J66" s="9"/>
      <c r="K66" s="9"/>
      <c r="L66" s="9"/>
      <c r="M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x14ac:dyDescent="0.25">
      <c r="A67" s="9">
        <v>9.3999999999999986</v>
      </c>
      <c r="B67" s="9"/>
      <c r="C67" s="9">
        <f t="shared" si="2"/>
        <v>6.0680276230221102</v>
      </c>
      <c r="D67" s="9"/>
      <c r="E67" s="9"/>
      <c r="F67" s="9"/>
      <c r="G67" s="9"/>
      <c r="H67" s="9"/>
      <c r="I67" s="9"/>
      <c r="J67" s="9"/>
      <c r="K67" s="9"/>
      <c r="L67" s="9"/>
      <c r="M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x14ac:dyDescent="0.25">
      <c r="A68" s="9">
        <v>9.5999999999999979</v>
      </c>
      <c r="B68" s="9"/>
      <c r="C68" s="9">
        <f t="shared" si="2"/>
        <v>6.0214896369665674</v>
      </c>
      <c r="D68" s="9"/>
      <c r="E68" s="9"/>
      <c r="F68" s="9"/>
      <c r="G68" s="9"/>
      <c r="H68" s="9"/>
      <c r="I68" s="9"/>
      <c r="J68" s="9"/>
      <c r="K68" s="9"/>
      <c r="L68" s="9"/>
      <c r="M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x14ac:dyDescent="0.25">
      <c r="A69" s="9">
        <v>9.7999999999999972</v>
      </c>
      <c r="B69" s="9"/>
      <c r="C69" s="9">
        <f t="shared" si="2"/>
        <v>5.9714271996497761</v>
      </c>
      <c r="D69" s="9"/>
      <c r="E69" s="9"/>
      <c r="F69" s="9"/>
      <c r="G69" s="9"/>
      <c r="H69" s="9"/>
      <c r="I69" s="9"/>
      <c r="J69" s="9"/>
      <c r="K69" s="9"/>
      <c r="L69" s="9"/>
      <c r="M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x14ac:dyDescent="0.25">
      <c r="A70" s="9">
        <v>9.9999999999999964</v>
      </c>
      <c r="B70" s="9"/>
      <c r="C70" s="9">
        <f t="shared" si="2"/>
        <v>5.9176545828368941</v>
      </c>
      <c r="D70" s="9"/>
      <c r="E70" s="9"/>
      <c r="F70" s="9"/>
      <c r="G70" s="9"/>
      <c r="H70" s="9"/>
      <c r="I70" s="9"/>
      <c r="J70" s="9"/>
      <c r="K70" s="9"/>
      <c r="L70" s="9"/>
      <c r="M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x14ac:dyDescent="0.25">
      <c r="A71" s="9">
        <v>10.199999999999996</v>
      </c>
      <c r="B71" s="9"/>
      <c r="C71" s="9">
        <f t="shared" si="2"/>
        <v>5.8599807116533302</v>
      </c>
      <c r="D71" s="9"/>
      <c r="E71" s="9"/>
      <c r="F71" s="9"/>
      <c r="G71" s="9"/>
      <c r="H71" s="9"/>
      <c r="I71" s="9"/>
      <c r="J71" s="9"/>
      <c r="K71" s="9"/>
      <c r="L71" s="9"/>
      <c r="M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x14ac:dyDescent="0.25">
      <c r="A72" s="9">
        <v>10.399999999999995</v>
      </c>
      <c r="B72" s="9"/>
      <c r="C72" s="9">
        <f t="shared" si="2"/>
        <v>5.7982092846532511</v>
      </c>
      <c r="D72" s="9"/>
      <c r="E72" s="9"/>
      <c r="F72" s="9"/>
      <c r="G72" s="9"/>
      <c r="H72" s="9"/>
      <c r="I72" s="9"/>
      <c r="J72" s="9"/>
      <c r="K72" s="9"/>
      <c r="L72" s="9"/>
      <c r="M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x14ac:dyDescent="0.25">
      <c r="A73" s="9">
        <v>10.599999999999994</v>
      </c>
      <c r="B73" s="9"/>
      <c r="C73" s="9">
        <f t="shared" si="2"/>
        <v>5.7321389667845324</v>
      </c>
      <c r="D73" s="9"/>
      <c r="E73" s="9"/>
      <c r="F73" s="9"/>
      <c r="G73" s="9"/>
      <c r="H73" s="9"/>
      <c r="I73" s="9"/>
      <c r="J73" s="9"/>
      <c r="K73" s="9"/>
      <c r="L73" s="9"/>
      <c r="M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x14ac:dyDescent="0.25">
      <c r="A74" s="9">
        <v>10.799999999999994</v>
      </c>
      <c r="B74" s="9"/>
      <c r="C74" s="9">
        <f t="shared" si="2"/>
        <v>5.6615636875953772</v>
      </c>
      <c r="D74" s="9"/>
      <c r="E74" s="9"/>
      <c r="F74" s="9"/>
      <c r="G74" s="9"/>
      <c r="H74" s="9"/>
      <c r="I74" s="9"/>
      <c r="J74" s="9"/>
      <c r="K74" s="9"/>
      <c r="L74" s="9"/>
      <c r="M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x14ac:dyDescent="0.25">
      <c r="A75" s="9">
        <v>10.999999999999993</v>
      </c>
      <c r="B75" s="9"/>
      <c r="C75" s="9">
        <f t="shared" si="2"/>
        <v>5.5862730930115001</v>
      </c>
      <c r="D75" s="9"/>
      <c r="E75" s="9"/>
      <c r="F75" s="9"/>
      <c r="G75" s="9"/>
      <c r="H75" s="9"/>
      <c r="I75" s="9"/>
      <c r="J75" s="9"/>
      <c r="K75" s="9"/>
      <c r="L75" s="9"/>
      <c r="M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x14ac:dyDescent="0.25">
      <c r="A76" s="9">
        <v>11.199999999999992</v>
      </c>
      <c r="B76" s="9"/>
      <c r="C76" s="9">
        <f t="shared" si="2"/>
        <v>5.506053223609034</v>
      </c>
      <c r="D76" s="9"/>
      <c r="E76" s="9"/>
      <c r="F76" s="9"/>
      <c r="G76" s="9"/>
      <c r="H76" s="9"/>
      <c r="I76" s="9"/>
      <c r="J76" s="9"/>
      <c r="K76" s="9"/>
      <c r="L76" s="9"/>
      <c r="M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x14ac:dyDescent="0.25">
      <c r="A77" s="9">
        <v>11.399999999999991</v>
      </c>
      <c r="B77" s="9"/>
      <c r="C77" s="9">
        <f t="shared" si="2"/>
        <v>5.4206875305246598</v>
      </c>
      <c r="D77" s="9"/>
      <c r="E77" s="9"/>
      <c r="F77" s="9"/>
      <c r="G77" s="9"/>
      <c r="H77" s="9"/>
      <c r="I77" s="9"/>
      <c r="J77" s="9"/>
      <c r="K77" s="9"/>
      <c r="L77" s="9"/>
      <c r="M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x14ac:dyDescent="0.25">
      <c r="A78" s="9">
        <v>11.599999999999991</v>
      </c>
      <c r="B78" s="9"/>
      <c r="C78" s="9">
        <f t="shared" si="2"/>
        <v>5.3299584000869631</v>
      </c>
      <c r="D78" s="9"/>
      <c r="E78" s="9"/>
      <c r="F78" s="9"/>
      <c r="G78" s="9"/>
      <c r="H78" s="9"/>
      <c r="I78" s="9"/>
      <c r="J78" s="9"/>
      <c r="K78" s="9"/>
      <c r="L78" s="9"/>
      <c r="M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x14ac:dyDescent="0.25">
      <c r="A79" s="9">
        <v>11.79999999999999</v>
      </c>
      <c r="B79" s="9"/>
      <c r="C79" s="9">
        <f t="shared" si="2"/>
        <v>5.2336494531287787</v>
      </c>
      <c r="D79" s="9"/>
      <c r="E79" s="9"/>
      <c r="F79" s="9"/>
      <c r="G79" s="9"/>
      <c r="H79" s="9"/>
      <c r="I79" s="9"/>
      <c r="J79" s="9"/>
      <c r="K79" s="9"/>
      <c r="L79" s="9"/>
      <c r="M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x14ac:dyDescent="0.25">
      <c r="A80" s="9">
        <v>11.999999999999989</v>
      </c>
      <c r="B80" s="9"/>
      <c r="C80" s="9">
        <f t="shared" si="2"/>
        <v>5.131549036360286</v>
      </c>
      <c r="D80" s="9"/>
      <c r="E80" s="9"/>
      <c r="F80" s="9"/>
      <c r="G80" s="9"/>
      <c r="H80" s="9"/>
      <c r="I80" s="9"/>
      <c r="J80" s="9"/>
      <c r="K80" s="9"/>
      <c r="L80" s="9"/>
      <c r="M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x14ac:dyDescent="0.25">
      <c r="A81" s="9">
        <v>12.199999999999989</v>
      </c>
      <c r="B81" s="9"/>
      <c r="C81" s="9">
        <f t="shared" si="2"/>
        <v>5.02345556655174</v>
      </c>
      <c r="D81" s="9"/>
      <c r="E81" s="9"/>
      <c r="F81" s="9"/>
      <c r="G81" s="9"/>
      <c r="H81" s="9"/>
      <c r="I81" s="9"/>
      <c r="J81" s="9"/>
      <c r="K81" s="9"/>
      <c r="L81" s="9"/>
      <c r="M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x14ac:dyDescent="0.25">
      <c r="A82" s="9">
        <v>12.399999999999988</v>
      </c>
      <c r="B82" s="9"/>
      <c r="C82" s="9">
        <f t="shared" si="2"/>
        <v>4.9091857813542656</v>
      </c>
      <c r="D82" s="9"/>
      <c r="E82" s="9"/>
      <c r="F82" s="9"/>
      <c r="G82" s="9"/>
      <c r="H82" s="9"/>
      <c r="I82" s="9"/>
      <c r="J82" s="9"/>
      <c r="K82" s="9"/>
      <c r="L82" s="9"/>
      <c r="M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x14ac:dyDescent="0.25">
      <c r="A83" s="9">
        <v>12.599999999999987</v>
      </c>
      <c r="B83" s="9"/>
      <c r="C83" s="9">
        <f t="shared" si="2"/>
        <v>4.788587586376412</v>
      </c>
      <c r="D83" s="9"/>
      <c r="E83" s="9"/>
      <c r="F83" s="9"/>
      <c r="G83" s="9"/>
      <c r="H83" s="9"/>
      <c r="I83" s="9"/>
      <c r="J83" s="9"/>
      <c r="K83" s="9"/>
      <c r="L83" s="9"/>
      <c r="M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x14ac:dyDescent="0.25">
      <c r="A84" s="9">
        <v>12.799999999999986</v>
      </c>
      <c r="B84" s="9"/>
      <c r="C84" s="9">
        <f t="shared" si="2"/>
        <v>4.6615602119883164</v>
      </c>
      <c r="D84" s="9"/>
      <c r="E84" s="9"/>
      <c r="F84" s="9"/>
      <c r="G84" s="9"/>
      <c r="H84" s="9"/>
      <c r="I84" s="9"/>
      <c r="J84" s="9"/>
      <c r="K84" s="9"/>
      <c r="L84" s="9"/>
      <c r="M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x14ac:dyDescent="0.25">
      <c r="A85" s="9">
        <v>12.999999999999986</v>
      </c>
      <c r="B85" s="9"/>
      <c r="C85" s="9">
        <f t="shared" ref="C85:C120" si="3">LOG((10^$G$5-10^$G$2)*10^(-1*((A85/$G$3)^$G$4))+10^$G$2)</f>
        <v>4.5280860185436564</v>
      </c>
      <c r="D85" s="9"/>
      <c r="E85" s="9"/>
      <c r="F85" s="9"/>
      <c r="G85" s="9"/>
      <c r="H85" s="9"/>
      <c r="I85" s="9"/>
      <c r="J85" s="9"/>
      <c r="K85" s="9"/>
      <c r="L85" s="9"/>
      <c r="M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x14ac:dyDescent="0.25">
      <c r="A86" s="9">
        <v>13.199999999999985</v>
      </c>
      <c r="B86" s="9"/>
      <c r="C86" s="9">
        <f t="shared" si="3"/>
        <v>4.3882807856393686</v>
      </c>
      <c r="D86" s="9"/>
      <c r="E86" s="9"/>
      <c r="F86" s="9"/>
      <c r="G86" s="9"/>
      <c r="H86" s="9"/>
      <c r="I86" s="9"/>
      <c r="J86" s="9"/>
      <c r="K86" s="9"/>
      <c r="L86" s="9"/>
      <c r="M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x14ac:dyDescent="0.25">
      <c r="A87" s="9">
        <v>13.399999999999984</v>
      </c>
      <c r="B87" s="9"/>
      <c r="C87" s="9">
        <f t="shared" si="3"/>
        <v>4.2424728988580753</v>
      </c>
      <c r="D87" s="9"/>
      <c r="E87" s="9"/>
      <c r="F87" s="9"/>
      <c r="G87" s="9"/>
      <c r="H87" s="9"/>
      <c r="I87" s="9"/>
      <c r="J87" s="9"/>
      <c r="K87" s="9"/>
      <c r="L87" s="9"/>
      <c r="M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x14ac:dyDescent="0.25">
      <c r="A88" s="9">
        <v>13.599999999999984</v>
      </c>
      <c r="B88" s="9"/>
      <c r="C88" s="9">
        <f t="shared" si="3"/>
        <v>4.0913262040461458</v>
      </c>
      <c r="D88" s="9"/>
      <c r="E88" s="9"/>
      <c r="F88" s="9"/>
      <c r="G88" s="9"/>
      <c r="H88" s="9"/>
      <c r="I88" s="9"/>
      <c r="J88" s="9"/>
      <c r="K88" s="9"/>
      <c r="L88" s="9"/>
      <c r="M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x14ac:dyDescent="0.25">
      <c r="A89" s="9">
        <v>13.799999999999983</v>
      </c>
      <c r="B89" s="9"/>
      <c r="C89" s="9">
        <f t="shared" si="3"/>
        <v>3.9360243064498861</v>
      </c>
      <c r="D89" s="9"/>
      <c r="E89" s="9"/>
      <c r="F89" s="9"/>
      <c r="G89" s="9"/>
      <c r="H89" s="9"/>
      <c r="I89" s="9"/>
      <c r="J89" s="9"/>
      <c r="K89" s="9"/>
      <c r="L89" s="9"/>
      <c r="M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x14ac:dyDescent="0.25">
      <c r="A90" s="9">
        <v>13.999999999999982</v>
      </c>
      <c r="B90" s="9"/>
      <c r="C90" s="9">
        <f t="shared" si="3"/>
        <v>3.778528669991045</v>
      </c>
      <c r="D90" s="9"/>
      <c r="E90" s="9"/>
      <c r="F90" s="9"/>
      <c r="G90" s="9"/>
      <c r="H90" s="9"/>
      <c r="I90" s="9"/>
      <c r="J90" s="9"/>
      <c r="K90" s="9"/>
      <c r="L90" s="9"/>
      <c r="M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x14ac:dyDescent="0.25">
      <c r="A91" s="9">
        <v>14.199999999999982</v>
      </c>
      <c r="B91" s="9"/>
      <c r="C91" s="9">
        <f t="shared" si="3"/>
        <v>3.6218916290395349</v>
      </c>
      <c r="D91" s="9"/>
      <c r="E91" s="9"/>
      <c r="F91" s="9"/>
      <c r="G91" s="9"/>
      <c r="H91" s="9"/>
      <c r="I91" s="9"/>
      <c r="J91" s="9"/>
      <c r="K91" s="9"/>
      <c r="L91" s="9"/>
      <c r="M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x14ac:dyDescent="0.25">
      <c r="A92" s="9">
        <v>14.399999999999981</v>
      </c>
      <c r="B92" s="9"/>
      <c r="C92" s="9">
        <f t="shared" si="3"/>
        <v>3.4705186145114353</v>
      </c>
      <c r="D92" s="9"/>
      <c r="E92" s="9"/>
      <c r="F92" s="9"/>
      <c r="G92" s="9"/>
      <c r="H92" s="9"/>
      <c r="I92" s="9"/>
      <c r="J92" s="9"/>
      <c r="K92" s="9"/>
      <c r="L92" s="9"/>
      <c r="M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x14ac:dyDescent="0.25">
      <c r="A93" s="9">
        <v>14.59999999999998</v>
      </c>
      <c r="B93" s="9"/>
      <c r="C93" s="9">
        <f t="shared" si="3"/>
        <v>3.3301164521190425</v>
      </c>
      <c r="D93" s="9"/>
      <c r="E93" s="9"/>
      <c r="F93" s="9"/>
      <c r="G93" s="9"/>
      <c r="H93" s="9"/>
      <c r="I93" s="9"/>
      <c r="J93" s="9"/>
      <c r="K93" s="9"/>
      <c r="L93" s="9"/>
      <c r="M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x14ac:dyDescent="0.25">
      <c r="A94" s="9">
        <v>14.799999999999979</v>
      </c>
      <c r="B94" s="9"/>
      <c r="C94" s="9">
        <f t="shared" si="3"/>
        <v>3.2069369659137847</v>
      </c>
      <c r="D94" s="9"/>
      <c r="E94" s="9"/>
      <c r="F94" s="9"/>
      <c r="G94" s="9"/>
      <c r="H94" s="9"/>
      <c r="I94" s="9"/>
      <c r="J94" s="9"/>
      <c r="K94" s="9"/>
      <c r="L94" s="9"/>
      <c r="M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x14ac:dyDescent="0.25">
      <c r="A95" s="9">
        <v>14.999999999999979</v>
      </c>
      <c r="B95" s="9"/>
      <c r="C95" s="9">
        <f t="shared" si="3"/>
        <v>3.1061480925658378</v>
      </c>
      <c r="D95" s="9"/>
      <c r="E95" s="9"/>
      <c r="F95" s="9"/>
      <c r="G95" s="9"/>
      <c r="H95" s="9"/>
      <c r="I95" s="9"/>
      <c r="J95" s="9"/>
      <c r="K95" s="9"/>
      <c r="L95" s="9"/>
      <c r="M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x14ac:dyDescent="0.25">
      <c r="A96" s="9">
        <v>15.199999999999978</v>
      </c>
      <c r="B96" s="9"/>
      <c r="C96" s="9">
        <f t="shared" si="3"/>
        <v>3.0299663656834976</v>
      </c>
      <c r="D96" s="9"/>
      <c r="E96" s="9"/>
      <c r="F96" s="9"/>
      <c r="G96" s="9"/>
      <c r="H96" s="9"/>
      <c r="I96" s="9"/>
      <c r="J96" s="9"/>
      <c r="K96" s="9"/>
      <c r="L96" s="9"/>
      <c r="M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x14ac:dyDescent="0.25">
      <c r="A97" s="9">
        <v>15.399999999999977</v>
      </c>
      <c r="B97" s="9"/>
      <c r="C97" s="9">
        <f t="shared" si="3"/>
        <v>2.9768673058335597</v>
      </c>
      <c r="D97" s="9"/>
      <c r="E97" s="9"/>
      <c r="F97" s="9"/>
      <c r="G97" s="9"/>
      <c r="H97" s="9"/>
      <c r="I97" s="9"/>
      <c r="J97" s="9"/>
      <c r="K97" s="9"/>
      <c r="L97" s="9"/>
      <c r="M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x14ac:dyDescent="0.25">
      <c r="A98" s="9">
        <v>15.599999999999977</v>
      </c>
      <c r="B98" s="9"/>
      <c r="C98" s="9">
        <f t="shared" si="3"/>
        <v>2.9425365658974321</v>
      </c>
      <c r="D98" s="9"/>
      <c r="E98" s="9"/>
      <c r="F98" s="9"/>
      <c r="G98" s="9"/>
      <c r="H98" s="9"/>
      <c r="I98" s="9"/>
      <c r="J98" s="9"/>
      <c r="K98" s="9"/>
      <c r="L98" s="9"/>
      <c r="M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x14ac:dyDescent="0.25">
      <c r="A99" s="9">
        <v>15.799999999999976</v>
      </c>
      <c r="B99" s="9"/>
      <c r="C99" s="9">
        <f t="shared" si="3"/>
        <v>2.9217351680237238</v>
      </c>
      <c r="D99" s="9"/>
      <c r="E99" s="9"/>
      <c r="F99" s="9"/>
      <c r="G99" s="9"/>
      <c r="H99" s="9"/>
      <c r="I99" s="9"/>
      <c r="J99" s="9"/>
      <c r="K99" s="9"/>
      <c r="L99" s="9"/>
      <c r="M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x14ac:dyDescent="0.25">
      <c r="A100" s="9">
        <v>15.999999999999975</v>
      </c>
      <c r="B100" s="9"/>
      <c r="C100" s="9">
        <f t="shared" si="3"/>
        <v>2.90979707017605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x14ac:dyDescent="0.25">
      <c r="A101" s="9">
        <v>16.199999999999974</v>
      </c>
      <c r="B101" s="9"/>
      <c r="C101" s="9">
        <f t="shared" si="3"/>
        <v>2.9032518732333643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x14ac:dyDescent="0.25">
      <c r="A102" s="9">
        <v>16.399999999999974</v>
      </c>
      <c r="B102" s="9"/>
      <c r="C102" s="9">
        <f t="shared" si="3"/>
        <v>2.8998039271814724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x14ac:dyDescent="0.25">
      <c r="A103" s="9">
        <v>16.599999999999973</v>
      </c>
      <c r="B103" s="9"/>
      <c r="C103" s="9">
        <f t="shared" si="3"/>
        <v>2.8980528563185266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x14ac:dyDescent="0.25">
      <c r="A104" s="9">
        <v>16.799999999999972</v>
      </c>
      <c r="B104" s="9"/>
      <c r="C104" s="9">
        <f t="shared" si="3"/>
        <v>2.8971941361087779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x14ac:dyDescent="0.25">
      <c r="A105" s="9">
        <v>16.999999999999972</v>
      </c>
      <c r="B105" s="9"/>
      <c r="C105" s="9">
        <f t="shared" si="3"/>
        <v>2.8967873043373165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x14ac:dyDescent="0.25">
      <c r="A106" s="9">
        <v>17.199999999999971</v>
      </c>
      <c r="B106" s="9"/>
      <c r="C106" s="9">
        <f t="shared" si="3"/>
        <v>2.8966011346004659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x14ac:dyDescent="0.25">
      <c r="A107" s="9">
        <v>17.39999999999997</v>
      </c>
      <c r="B107" s="9"/>
      <c r="C107" s="9">
        <f t="shared" si="3"/>
        <v>2.8965188950958911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x14ac:dyDescent="0.25">
      <c r="A108" s="9">
        <v>17.599999999999969</v>
      </c>
      <c r="B108" s="9"/>
      <c r="C108" s="9">
        <f t="shared" si="3"/>
        <v>2.8964838538007349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x14ac:dyDescent="0.25">
      <c r="A109" s="9">
        <v>17.799999999999969</v>
      </c>
      <c r="B109" s="9"/>
      <c r="C109" s="9">
        <f t="shared" si="3"/>
        <v>2.8964694656076793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x14ac:dyDescent="0.25">
      <c r="A110" s="9">
        <v>17.999999999999968</v>
      </c>
      <c r="B110" s="9"/>
      <c r="C110" s="9">
        <f t="shared" si="3"/>
        <v>2.8964637780377505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x14ac:dyDescent="0.25">
      <c r="A111" s="9">
        <v>18.199999999999967</v>
      </c>
      <c r="B111" s="9"/>
      <c r="C111" s="9">
        <f t="shared" si="3"/>
        <v>2.8964616158619214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x14ac:dyDescent="0.25">
      <c r="A112" s="9">
        <v>18.399999999999967</v>
      </c>
      <c r="B112" s="9"/>
      <c r="C112" s="9">
        <f t="shared" si="3"/>
        <v>2.896460826210181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x14ac:dyDescent="0.25">
      <c r="A113" s="9">
        <v>18.599999999999966</v>
      </c>
      <c r="B113" s="9"/>
      <c r="C113" s="9">
        <f t="shared" si="3"/>
        <v>2.8964605494606008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x14ac:dyDescent="0.25">
      <c r="A114" s="9">
        <v>18.799999999999965</v>
      </c>
      <c r="B114" s="9"/>
      <c r="C114" s="9">
        <f t="shared" si="3"/>
        <v>2.8964604564863508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x14ac:dyDescent="0.25">
      <c r="A115" s="9">
        <v>18.999999999999964</v>
      </c>
      <c r="B115" s="9"/>
      <c r="C115" s="9">
        <f t="shared" si="3"/>
        <v>2.8964604265794165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x14ac:dyDescent="0.25">
      <c r="A116" s="9">
        <v>19.199999999999964</v>
      </c>
      <c r="B116" s="9"/>
      <c r="C116" s="9">
        <f t="shared" si="3"/>
        <v>2.8964604173788286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x14ac:dyDescent="0.25">
      <c r="A117" s="9">
        <v>19.399999999999963</v>
      </c>
      <c r="B117" s="9"/>
      <c r="C117" s="9">
        <f t="shared" si="3"/>
        <v>2.8964604146749546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x14ac:dyDescent="0.25">
      <c r="A118" s="9">
        <v>19.599999999999962</v>
      </c>
      <c r="B118" s="9"/>
      <c r="C118" s="9">
        <f t="shared" si="3"/>
        <v>2.8964604139167798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x14ac:dyDescent="0.25">
      <c r="A119" s="9">
        <v>19.799999999999962</v>
      </c>
      <c r="B119" s="9"/>
      <c r="C119" s="9">
        <f t="shared" si="3"/>
        <v>2.8964604137141792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  <row r="120" spans="1:31" x14ac:dyDescent="0.25">
      <c r="A120" s="9">
        <v>19.999999999999961</v>
      </c>
      <c r="B120" s="9"/>
      <c r="C120" s="9">
        <f t="shared" si="3"/>
        <v>2.8964604136626484</v>
      </c>
      <c r="D120" s="9"/>
      <c r="E120" s="9"/>
      <c r="F120" s="9"/>
      <c r="G120" s="9"/>
      <c r="H120" s="9"/>
      <c r="I120" s="9"/>
      <c r="J120" s="9"/>
      <c r="K120" s="9"/>
      <c r="L120" s="9"/>
      <c r="M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</row>
  </sheetData>
  <mergeCells count="1">
    <mergeCell ref="F12:L1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90" zoomScaleNormal="90" workbookViewId="0">
      <selection sqref="A1:D16"/>
    </sheetView>
  </sheetViews>
  <sheetFormatPr defaultRowHeight="15" x14ac:dyDescent="0.25"/>
  <cols>
    <col min="1" max="5" width="9.140625" style="10"/>
    <col min="6" max="16384" width="9.140625" style="1"/>
  </cols>
  <sheetData>
    <row r="1" spans="1:4" x14ac:dyDescent="0.25">
      <c r="A1" s="10" t="s">
        <v>0</v>
      </c>
      <c r="B1" s="10" t="s">
        <v>1</v>
      </c>
      <c r="C1" s="10" t="s">
        <v>2</v>
      </c>
      <c r="D1" s="10" t="s">
        <v>3</v>
      </c>
    </row>
    <row r="2" spans="1:4" x14ac:dyDescent="0.25">
      <c r="A2" s="10">
        <v>0</v>
      </c>
      <c r="B2" s="11">
        <f>LOG10(5*10^6)</f>
        <v>6.6989700043360187</v>
      </c>
      <c r="C2" s="10">
        <v>12662</v>
      </c>
      <c r="D2" s="10" t="s">
        <v>4</v>
      </c>
    </row>
    <row r="3" spans="1:4" x14ac:dyDescent="0.25">
      <c r="A3" s="10">
        <v>11</v>
      </c>
      <c r="B3" s="11">
        <f>LOG10(9*10^5)</f>
        <v>5.9542425094393252</v>
      </c>
      <c r="C3" s="10">
        <v>12662</v>
      </c>
      <c r="D3" s="10" t="s">
        <v>4</v>
      </c>
    </row>
    <row r="4" spans="1:4" x14ac:dyDescent="0.25">
      <c r="A4" s="10">
        <v>14</v>
      </c>
      <c r="B4" s="11">
        <f>LOG10(1.35*10^3)</f>
        <v>3.1303337684950061</v>
      </c>
      <c r="C4" s="10">
        <v>12662</v>
      </c>
      <c r="D4" s="10" t="s">
        <v>4</v>
      </c>
    </row>
    <row r="5" spans="1:4" x14ac:dyDescent="0.25">
      <c r="A5" s="10">
        <v>17</v>
      </c>
      <c r="B5" s="11">
        <f>LOG10(1.4625*10^3)</f>
        <v>3.1650958747542179</v>
      </c>
      <c r="C5" s="10">
        <v>12662</v>
      </c>
      <c r="D5" s="10" t="s">
        <v>4</v>
      </c>
    </row>
    <row r="6" spans="1:4" x14ac:dyDescent="0.25">
      <c r="A6" s="10">
        <v>20</v>
      </c>
      <c r="B6" s="11">
        <f>LOG10(8.875*10^2)</f>
        <v>2.9481683617271317</v>
      </c>
      <c r="C6" s="10">
        <v>12662</v>
      </c>
      <c r="D6" s="10" t="s">
        <v>4</v>
      </c>
    </row>
    <row r="7" spans="1:4" x14ac:dyDescent="0.25">
      <c r="A7" s="10">
        <v>0</v>
      </c>
      <c r="B7" s="11">
        <f>LOG10(2.7*10^6)</f>
        <v>6.4313637641589869</v>
      </c>
      <c r="C7" s="10">
        <v>12662</v>
      </c>
      <c r="D7" s="10" t="s">
        <v>5</v>
      </c>
    </row>
    <row r="8" spans="1:4" x14ac:dyDescent="0.25">
      <c r="A8" s="10">
        <v>11</v>
      </c>
      <c r="B8" s="11">
        <f>LOG10(8.7*10^5)</f>
        <v>5.9395192526186182</v>
      </c>
      <c r="C8" s="10">
        <v>12662</v>
      </c>
      <c r="D8" s="10" t="s">
        <v>5</v>
      </c>
    </row>
    <row r="9" spans="1:4" x14ac:dyDescent="0.25">
      <c r="A9" s="10">
        <v>14</v>
      </c>
      <c r="B9" s="11">
        <f>LOG10(6.85*10^4)</f>
        <v>4.8356905714924254</v>
      </c>
      <c r="C9" s="10">
        <v>12662</v>
      </c>
      <c r="D9" s="10" t="s">
        <v>5</v>
      </c>
    </row>
    <row r="10" spans="1:4" x14ac:dyDescent="0.25">
      <c r="A10" s="10">
        <v>17</v>
      </c>
      <c r="B10" s="11">
        <f>LOG10(4.625*10^2)</f>
        <v>2.6651117370750512</v>
      </c>
      <c r="C10" s="10">
        <v>12662</v>
      </c>
      <c r="D10" s="10" t="s">
        <v>5</v>
      </c>
    </row>
    <row r="11" spans="1:4" x14ac:dyDescent="0.25">
      <c r="A11" s="10">
        <v>20</v>
      </c>
      <c r="B11" s="11">
        <f>LOG10(3*10^3)</f>
        <v>3.4771212547196626</v>
      </c>
      <c r="C11" s="10">
        <v>12662</v>
      </c>
      <c r="D11" s="10" t="s">
        <v>5</v>
      </c>
    </row>
    <row r="12" spans="1:4" x14ac:dyDescent="0.25">
      <c r="A12" s="10">
        <v>0</v>
      </c>
      <c r="B12" s="11">
        <f>LOG10(3*10^6)</f>
        <v>6.4771212547196626</v>
      </c>
      <c r="C12" s="10">
        <v>12662</v>
      </c>
      <c r="D12" s="10" t="s">
        <v>6</v>
      </c>
    </row>
    <row r="13" spans="1:4" x14ac:dyDescent="0.25">
      <c r="A13" s="10">
        <v>11</v>
      </c>
      <c r="B13" s="11">
        <f>LOG10(7.3*10^4)</f>
        <v>4.8633228601204559</v>
      </c>
      <c r="C13" s="10">
        <v>12662</v>
      </c>
      <c r="D13" s="10" t="s">
        <v>6</v>
      </c>
    </row>
    <row r="14" spans="1:4" x14ac:dyDescent="0.25">
      <c r="A14" s="10">
        <v>14</v>
      </c>
      <c r="B14" s="11">
        <f>LOG10(2.35*10^3)</f>
        <v>3.3710678622717363</v>
      </c>
      <c r="C14" s="10">
        <v>12662</v>
      </c>
      <c r="D14" s="10" t="s">
        <v>6</v>
      </c>
    </row>
    <row r="15" spans="1:4" x14ac:dyDescent="0.25">
      <c r="A15" s="10">
        <v>17</v>
      </c>
      <c r="B15" s="11">
        <f>LOG10(2.875*10^2)</f>
        <v>2.4586378490256493</v>
      </c>
      <c r="C15" s="10">
        <v>12662</v>
      </c>
      <c r="D15" s="10" t="s">
        <v>6</v>
      </c>
    </row>
    <row r="16" spans="1:4" x14ac:dyDescent="0.25">
      <c r="A16" s="10">
        <v>20</v>
      </c>
      <c r="B16" s="11">
        <f>LOG10(4.625*10^2)</f>
        <v>2.6651117370750512</v>
      </c>
      <c r="C16" s="10">
        <v>12662</v>
      </c>
      <c r="D16" s="10" t="s">
        <v>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9"/>
  <sheetViews>
    <sheetView topLeftCell="A10" zoomScale="90" zoomScaleNormal="90" workbookViewId="0">
      <selection activeCell="G3" sqref="G3"/>
    </sheetView>
  </sheetViews>
  <sheetFormatPr defaultRowHeight="15" x14ac:dyDescent="0.25"/>
  <cols>
    <col min="1" max="1" width="9.140625" style="10"/>
    <col min="2" max="3" width="9.85546875" style="10" customWidth="1"/>
    <col min="4" max="5" width="9.140625" style="10"/>
    <col min="6" max="6" width="12.140625" style="10" bestFit="1" customWidth="1"/>
    <col min="7" max="16384" width="9.140625" style="10"/>
  </cols>
  <sheetData>
    <row r="1" spans="1:31" ht="24" customHeight="1" x14ac:dyDescent="0.25">
      <c r="A1" s="8" t="s">
        <v>0</v>
      </c>
      <c r="B1" s="7" t="s">
        <v>7</v>
      </c>
      <c r="C1" s="7" t="s">
        <v>8</v>
      </c>
      <c r="D1" s="8" t="s">
        <v>9</v>
      </c>
      <c r="E1" s="9"/>
      <c r="F1" s="15" t="s">
        <v>11</v>
      </c>
      <c r="G1" s="15" t="s">
        <v>12</v>
      </c>
      <c r="H1" s="15" t="s">
        <v>18</v>
      </c>
      <c r="I1" s="9"/>
      <c r="J1" s="9"/>
      <c r="K1" s="9"/>
      <c r="L1" s="9"/>
      <c r="M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  <c r="AD1" s="9"/>
      <c r="AE1" s="9"/>
    </row>
    <row r="2" spans="1:31" x14ac:dyDescent="0.25">
      <c r="A2" s="9">
        <v>0</v>
      </c>
      <c r="B2" s="9">
        <v>5.2944662261615933</v>
      </c>
      <c r="C2" s="9">
        <f t="shared" ref="C2:C16" si="0">LOG((10^$G$5-10^$G$2)*10^(-1*((A2/$G$3)^$G$4))+10^$G$2)</f>
        <v>5.4493354249073311</v>
      </c>
      <c r="D2" s="9">
        <f t="shared" ref="D2:D16" si="1" xml:space="preserve"> (B2 - C2)^2</f>
        <v>2.3984468720146833E-2</v>
      </c>
      <c r="E2" s="9"/>
      <c r="F2" s="11" t="s">
        <v>17</v>
      </c>
      <c r="G2" s="11">
        <v>2.265440081691962</v>
      </c>
      <c r="H2" s="11">
        <v>0.18781064355633789</v>
      </c>
      <c r="I2" s="9"/>
      <c r="J2" s="9"/>
      <c r="K2" s="9"/>
      <c r="L2" s="13" t="s">
        <v>19</v>
      </c>
      <c r="M2" s="11">
        <v>0.13161438212106308</v>
      </c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  <c r="AA2" s="9"/>
      <c r="AB2" s="9"/>
      <c r="AC2" s="9"/>
      <c r="AD2" s="9"/>
      <c r="AE2" s="9"/>
    </row>
    <row r="3" spans="1:31" x14ac:dyDescent="0.25">
      <c r="A3" s="9">
        <v>11</v>
      </c>
      <c r="B3" s="9">
        <v>3.568201724066995</v>
      </c>
      <c r="C3" s="9">
        <f t="shared" si="0"/>
        <v>3.2257955554601287</v>
      </c>
      <c r="D3" s="9">
        <f t="shared" si="1"/>
        <v>0.11724198430003371</v>
      </c>
      <c r="E3" s="9"/>
      <c r="F3" s="11" t="s">
        <v>15</v>
      </c>
      <c r="G3" s="11">
        <v>7.8392128866412332</v>
      </c>
      <c r="H3" s="11">
        <v>1.6439822341112771</v>
      </c>
      <c r="I3" s="9"/>
      <c r="J3" s="9"/>
      <c r="K3" s="9"/>
      <c r="L3" s="13" t="s">
        <v>22</v>
      </c>
      <c r="M3" s="11">
        <f>SQRT(M2)</f>
        <v>0.36278696520280751</v>
      </c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</row>
    <row r="4" spans="1:31" x14ac:dyDescent="0.25">
      <c r="A4" s="9">
        <v>13</v>
      </c>
      <c r="B4" s="9">
        <v>2.2671717284030137</v>
      </c>
      <c r="C4" s="9">
        <f t="shared" si="0"/>
        <v>2.4682043176158524</v>
      </c>
      <c r="D4" s="9">
        <f t="shared" si="1"/>
        <v>4.0414101925617917E-2</v>
      </c>
      <c r="E4" s="9"/>
      <c r="F4" s="11" t="s">
        <v>16</v>
      </c>
      <c r="G4" s="11">
        <v>2.4247079080220293</v>
      </c>
      <c r="H4" s="11">
        <v>1.2888858290383447</v>
      </c>
      <c r="I4" s="9"/>
      <c r="J4" s="9"/>
      <c r="K4" s="9"/>
      <c r="L4" s="13" t="s">
        <v>20</v>
      </c>
      <c r="M4" s="11">
        <v>0.93740827524166703</v>
      </c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</row>
    <row r="5" spans="1:31" x14ac:dyDescent="0.25">
      <c r="A5" s="9">
        <v>14</v>
      </c>
      <c r="B5" s="9">
        <v>2.1303337684950061</v>
      </c>
      <c r="C5" s="9">
        <f t="shared" si="0"/>
        <v>2.3173252920511898</v>
      </c>
      <c r="D5" s="9">
        <f t="shared" si="1"/>
        <v>3.4965829881862781E-2</v>
      </c>
      <c r="E5" s="9"/>
      <c r="F5" s="11" t="s">
        <v>14</v>
      </c>
      <c r="G5" s="11">
        <v>5.4493354249073311</v>
      </c>
      <c r="H5" s="11">
        <v>0.20945145104208954</v>
      </c>
      <c r="I5" s="9"/>
      <c r="J5" s="9"/>
      <c r="K5" s="9"/>
      <c r="L5" s="13" t="s">
        <v>21</v>
      </c>
      <c r="M5" s="11">
        <v>0.92033780485303074</v>
      </c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</row>
    <row r="6" spans="1:31" x14ac:dyDescent="0.25">
      <c r="A6" s="9">
        <v>17</v>
      </c>
      <c r="B6" s="9">
        <v>2.2174839442139063</v>
      </c>
      <c r="C6" s="9">
        <f t="shared" si="0"/>
        <v>2.2656341887605063</v>
      </c>
      <c r="D6" s="9">
        <f t="shared" si="1"/>
        <v>2.3184460498973827E-3</v>
      </c>
      <c r="E6" s="9"/>
      <c r="F6" s="9"/>
      <c r="G6" s="9"/>
      <c r="H6" s="9"/>
      <c r="I6" s="9"/>
      <c r="J6" s="9"/>
      <c r="K6" s="9"/>
      <c r="L6" s="9"/>
      <c r="M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</row>
    <row r="7" spans="1:31" x14ac:dyDescent="0.25">
      <c r="A7" s="9">
        <v>0</v>
      </c>
      <c r="B7" s="9">
        <v>5.2787536009528289</v>
      </c>
      <c r="C7" s="9">
        <f t="shared" si="0"/>
        <v>5.4493354249073311</v>
      </c>
      <c r="D7" s="9">
        <f t="shared" si="1"/>
        <v>2.9098158663644808E-2</v>
      </c>
      <c r="E7" s="9"/>
      <c r="F7" s="8" t="s">
        <v>23</v>
      </c>
      <c r="G7" s="9"/>
      <c r="H7" s="9"/>
      <c r="I7" s="9"/>
      <c r="J7" s="9"/>
      <c r="K7" s="9"/>
      <c r="L7" s="9"/>
      <c r="M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</row>
    <row r="8" spans="1:31" x14ac:dyDescent="0.25">
      <c r="A8" s="9">
        <v>11</v>
      </c>
      <c r="B8" s="9">
        <v>2.6334684555795866</v>
      </c>
      <c r="C8" s="9">
        <f t="shared" si="0"/>
        <v>3.2257955554601287</v>
      </c>
      <c r="D8" s="9">
        <f t="shared" si="1"/>
        <v>0.35085139325289372</v>
      </c>
      <c r="E8" s="9"/>
      <c r="F8" s="9" t="s">
        <v>24</v>
      </c>
      <c r="G8" s="9"/>
      <c r="H8" s="9"/>
      <c r="I8" s="9"/>
      <c r="J8" s="9"/>
      <c r="K8" s="9"/>
      <c r="L8" s="9"/>
      <c r="M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</row>
    <row r="9" spans="1:31" x14ac:dyDescent="0.25">
      <c r="A9" s="9">
        <v>13</v>
      </c>
      <c r="B9" s="9">
        <v>2.3979400086720375</v>
      </c>
      <c r="C9" s="9">
        <f t="shared" si="0"/>
        <v>2.4682043176158524</v>
      </c>
      <c r="D9" s="9">
        <f t="shared" si="1"/>
        <v>4.9370731113518602E-3</v>
      </c>
      <c r="E9" s="9"/>
      <c r="F9" s="8" t="s">
        <v>25</v>
      </c>
      <c r="G9" s="9"/>
      <c r="H9" s="9"/>
      <c r="I9" s="9"/>
      <c r="J9" s="9"/>
      <c r="K9" s="9"/>
      <c r="L9" s="9"/>
      <c r="M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</row>
    <row r="10" spans="1:31" x14ac:dyDescent="0.25">
      <c r="A10" s="9">
        <v>14</v>
      </c>
      <c r="B10" s="9">
        <v>1.8129133566428555</v>
      </c>
      <c r="C10" s="9">
        <f t="shared" si="0"/>
        <v>2.3173252920511898</v>
      </c>
      <c r="D10" s="9">
        <f t="shared" si="1"/>
        <v>0.25443140058238162</v>
      </c>
      <c r="E10" s="9"/>
      <c r="F10" s="9" t="s">
        <v>26</v>
      </c>
      <c r="G10" s="9"/>
      <c r="H10" s="9"/>
      <c r="I10" s="9"/>
      <c r="J10" s="9"/>
      <c r="K10" s="9"/>
      <c r="L10" s="9"/>
      <c r="M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</row>
    <row r="11" spans="1:31" x14ac:dyDescent="0.25">
      <c r="A11" s="9">
        <v>17</v>
      </c>
      <c r="B11" s="9">
        <v>2.2174839442139063</v>
      </c>
      <c r="C11" s="9">
        <f t="shared" si="0"/>
        <v>2.2656341887605063</v>
      </c>
      <c r="D11" s="9">
        <f t="shared" si="1"/>
        <v>2.3184460498973827E-3</v>
      </c>
      <c r="E11" s="9"/>
      <c r="F11" s="8" t="s">
        <v>27</v>
      </c>
      <c r="G11" s="9"/>
      <c r="H11" s="9"/>
      <c r="I11" s="9"/>
      <c r="J11" s="9"/>
      <c r="K11" s="9"/>
      <c r="L11" s="9"/>
      <c r="M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</row>
    <row r="12" spans="1:31" x14ac:dyDescent="0.25">
      <c r="A12" s="9">
        <v>0</v>
      </c>
      <c r="B12" s="9">
        <v>5.7781512503836439</v>
      </c>
      <c r="C12" s="9">
        <f t="shared" si="0"/>
        <v>5.4493354249073311</v>
      </c>
      <c r="D12" s="9">
        <f t="shared" si="1"/>
        <v>0.10811984708366894</v>
      </c>
      <c r="E12" s="9"/>
      <c r="F12" s="16" t="s">
        <v>28</v>
      </c>
      <c r="G12" s="17"/>
      <c r="H12" s="17"/>
      <c r="I12" s="17"/>
      <c r="J12" s="17"/>
      <c r="K12" s="17"/>
      <c r="L12" s="17"/>
      <c r="M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</row>
    <row r="13" spans="1:31" x14ac:dyDescent="0.25">
      <c r="A13" s="9">
        <v>11</v>
      </c>
      <c r="B13" s="9">
        <v>3.4313637641589874</v>
      </c>
      <c r="C13" s="9">
        <f t="shared" si="0"/>
        <v>3.2257955554601287</v>
      </c>
      <c r="D13" s="9">
        <f t="shared" si="1"/>
        <v>4.2258288427657491E-2</v>
      </c>
      <c r="E13" s="9"/>
      <c r="F13" s="17"/>
      <c r="G13" s="17"/>
      <c r="H13" s="17"/>
      <c r="I13" s="17"/>
      <c r="J13" s="17"/>
      <c r="K13" s="17"/>
      <c r="L13" s="17"/>
      <c r="M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</row>
    <row r="14" spans="1:31" x14ac:dyDescent="0.25">
      <c r="A14" s="9">
        <v>13</v>
      </c>
      <c r="B14" s="9">
        <v>2.9708116108725178</v>
      </c>
      <c r="C14" s="9">
        <f t="shared" si="0"/>
        <v>2.4682043176158524</v>
      </c>
      <c r="D14" s="9">
        <f t="shared" si="1"/>
        <v>0.25261409123479167</v>
      </c>
      <c r="E14" s="9"/>
      <c r="F14" s="17"/>
      <c r="G14" s="17"/>
      <c r="H14" s="17"/>
      <c r="I14" s="17"/>
      <c r="J14" s="17"/>
      <c r="K14" s="17"/>
      <c r="L14" s="17"/>
      <c r="M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</row>
    <row r="15" spans="1:31" x14ac:dyDescent="0.25">
      <c r="A15" s="9">
        <v>14</v>
      </c>
      <c r="B15" s="9">
        <v>2.5622928644564746</v>
      </c>
      <c r="C15" s="9">
        <f t="shared" si="0"/>
        <v>2.3173252920511898</v>
      </c>
      <c r="D15" s="9">
        <f t="shared" si="1"/>
        <v>6.0009111530138493E-2</v>
      </c>
      <c r="E15" s="9"/>
      <c r="F15" s="9"/>
      <c r="G15" s="9"/>
      <c r="H15" s="9"/>
      <c r="I15" s="9"/>
      <c r="J15" s="9"/>
      <c r="K15" s="9"/>
      <c r="L15" s="9"/>
      <c r="M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</row>
    <row r="16" spans="1:31" x14ac:dyDescent="0.25">
      <c r="A16" s="9">
        <v>17</v>
      </c>
      <c r="B16" s="9">
        <v>2.6180480967120929</v>
      </c>
      <c r="C16" s="9">
        <f t="shared" si="0"/>
        <v>2.2656341887605063</v>
      </c>
      <c r="D16" s="9">
        <f t="shared" si="1"/>
        <v>0.1241955625177094</v>
      </c>
      <c r="E16" s="9"/>
      <c r="F16" s="9"/>
      <c r="G16" s="9"/>
      <c r="H16" s="9"/>
      <c r="I16" s="9"/>
      <c r="J16" s="9"/>
      <c r="K16" s="9"/>
      <c r="L16" s="9"/>
      <c r="M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</row>
    <row r="17" spans="1:31" x14ac:dyDescent="0.25">
      <c r="A17" s="8" t="s">
        <v>10</v>
      </c>
      <c r="B17" s="9"/>
      <c r="C17" s="9"/>
      <c r="D17" s="9">
        <f>SUM(D2:D16)</f>
        <v>1.4477582033316938</v>
      </c>
      <c r="E17" s="9"/>
      <c r="F17" s="9"/>
      <c r="G17" s="9"/>
      <c r="H17" s="9"/>
      <c r="I17" s="9"/>
      <c r="J17" s="9"/>
      <c r="K17" s="9"/>
      <c r="L17" s="9"/>
      <c r="M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</row>
    <row r="18" spans="1:31" x14ac:dyDescent="0.2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</row>
    <row r="19" spans="1:31" x14ac:dyDescent="0.25">
      <c r="A19" s="9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</row>
    <row r="20" spans="1:31" x14ac:dyDescent="0.25">
      <c r="A20" s="9">
        <v>0</v>
      </c>
      <c r="B20" s="9"/>
      <c r="C20" s="9">
        <f>LOG((10^$G$5-10^$G$2)*10^(-1*((A20/$G$3)^$G$4))+10^$G$2)</f>
        <v>5.4493354249073311</v>
      </c>
      <c r="D20" s="9"/>
      <c r="E20" s="9"/>
      <c r="F20" s="9"/>
      <c r="G20" s="9"/>
      <c r="H20" s="9"/>
      <c r="I20" s="9"/>
      <c r="J20" s="9"/>
      <c r="K20" s="9"/>
      <c r="L20" s="9"/>
      <c r="M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</row>
    <row r="21" spans="1:31" x14ac:dyDescent="0.25">
      <c r="A21" s="9">
        <v>0.17</v>
      </c>
      <c r="B21" s="9"/>
      <c r="C21" s="9">
        <f t="shared" ref="C21:C84" si="2">LOG((10^$G$5-10^$G$2)*10^(-1*((A21/$G$3)^$G$4))+10^$G$2)</f>
        <v>5.4492430764989113</v>
      </c>
      <c r="D21" s="9"/>
      <c r="E21" s="9"/>
      <c r="F21" s="9"/>
      <c r="G21" s="9"/>
      <c r="H21" s="9"/>
      <c r="I21" s="9"/>
      <c r="J21" s="9"/>
      <c r="K21" s="9"/>
      <c r="L21" s="9"/>
      <c r="M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</row>
    <row r="22" spans="1:31" x14ac:dyDescent="0.25">
      <c r="A22" s="9">
        <v>0.34</v>
      </c>
      <c r="B22" s="9"/>
      <c r="C22" s="9">
        <f t="shared" si="2"/>
        <v>5.4488395877217828</v>
      </c>
      <c r="D22" s="9"/>
      <c r="E22" s="9"/>
      <c r="F22" s="9"/>
      <c r="G22" s="9"/>
      <c r="H22" s="9"/>
      <c r="I22" s="9"/>
      <c r="J22" s="9"/>
      <c r="K22" s="9"/>
      <c r="L22" s="9"/>
      <c r="M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</row>
    <row r="23" spans="1:31" x14ac:dyDescent="0.25">
      <c r="A23" s="9">
        <v>0.51</v>
      </c>
      <c r="B23" s="9"/>
      <c r="C23" s="9">
        <f t="shared" si="2"/>
        <v>5.4480101417153497</v>
      </c>
      <c r="D23" s="9"/>
      <c r="E23" s="9"/>
      <c r="F23" s="9"/>
      <c r="G23" s="9"/>
      <c r="H23" s="9"/>
      <c r="I23" s="9"/>
      <c r="J23" s="9"/>
      <c r="K23" s="9"/>
      <c r="L23" s="9"/>
      <c r="M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</row>
    <row r="24" spans="1:31" x14ac:dyDescent="0.25">
      <c r="A24" s="9">
        <v>0.68</v>
      </c>
      <c r="B24" s="9"/>
      <c r="C24" s="9">
        <f t="shared" si="2"/>
        <v>5.4466731788450149</v>
      </c>
      <c r="D24" s="9"/>
      <c r="E24" s="9"/>
      <c r="F24" s="9"/>
      <c r="G24" s="9"/>
      <c r="H24" s="9"/>
      <c r="I24" s="9"/>
      <c r="J24" s="9"/>
      <c r="K24" s="9"/>
      <c r="L24" s="9"/>
      <c r="M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</row>
    <row r="25" spans="1:31" x14ac:dyDescent="0.25">
      <c r="A25" s="9">
        <v>0.85000000000000009</v>
      </c>
      <c r="B25" s="9"/>
      <c r="C25" s="9">
        <f t="shared" si="2"/>
        <v>5.4447621633698358</v>
      </c>
      <c r="D25" s="9"/>
      <c r="E25" s="9"/>
      <c r="F25" s="9"/>
      <c r="G25" s="9"/>
      <c r="H25" s="9"/>
      <c r="I25" s="9"/>
      <c r="J25" s="9"/>
      <c r="K25" s="9"/>
      <c r="L25" s="9"/>
      <c r="M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</row>
    <row r="26" spans="1:31" x14ac:dyDescent="0.25">
      <c r="A26" s="9">
        <v>1.02</v>
      </c>
      <c r="B26" s="9"/>
      <c r="C26" s="9">
        <f t="shared" si="2"/>
        <v>5.4422197419161327</v>
      </c>
      <c r="D26" s="9"/>
      <c r="E26" s="9"/>
      <c r="F26" s="9"/>
      <c r="G26" s="9"/>
      <c r="H26" s="9"/>
      <c r="I26" s="9"/>
      <c r="J26" s="9"/>
      <c r="K26" s="9"/>
      <c r="L26" s="9"/>
      <c r="M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</row>
    <row r="27" spans="1:31" x14ac:dyDescent="0.25">
      <c r="A27" s="9">
        <v>1.19</v>
      </c>
      <c r="B27" s="9"/>
      <c r="C27" s="9">
        <f t="shared" si="2"/>
        <v>5.4389949155684016</v>
      </c>
      <c r="D27" s="9"/>
      <c r="E27" s="9"/>
      <c r="F27" s="9"/>
      <c r="G27" s="9"/>
      <c r="H27" s="9"/>
      <c r="I27" s="9"/>
      <c r="J27" s="9"/>
      <c r="K27" s="9"/>
      <c r="L27" s="9"/>
      <c r="M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</row>
    <row r="28" spans="1:31" x14ac:dyDescent="0.25">
      <c r="A28" s="9">
        <v>1.3599999999999999</v>
      </c>
      <c r="B28" s="9"/>
      <c r="C28" s="9">
        <f t="shared" si="2"/>
        <v>5.4350414128655631</v>
      </c>
      <c r="D28" s="9"/>
      <c r="E28" s="9"/>
      <c r="F28" s="9"/>
      <c r="G28" s="9"/>
      <c r="H28" s="9"/>
      <c r="I28" s="9"/>
      <c r="J28" s="9"/>
      <c r="K28" s="9"/>
      <c r="L28" s="9"/>
      <c r="M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</row>
    <row r="29" spans="1:31" x14ac:dyDescent="0.25">
      <c r="A29" s="9">
        <v>1.5299999999999998</v>
      </c>
      <c r="B29" s="9"/>
      <c r="C29" s="9">
        <f t="shared" si="2"/>
        <v>5.4303166525055806</v>
      </c>
      <c r="D29" s="9"/>
      <c r="E29" s="9"/>
      <c r="F29" s="9"/>
      <c r="G29" s="9"/>
      <c r="H29" s="9"/>
      <c r="I29" s="9"/>
      <c r="J29" s="9"/>
      <c r="K29" s="9"/>
      <c r="L29" s="9"/>
      <c r="M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</row>
    <row r="30" spans="1:31" x14ac:dyDescent="0.25">
      <c r="A30" s="9">
        <v>1.6999999999999997</v>
      </c>
      <c r="B30" s="9"/>
      <c r="C30" s="9">
        <f t="shared" si="2"/>
        <v>5.4247810345932406</v>
      </c>
      <c r="D30" s="9"/>
      <c r="E30" s="9"/>
      <c r="F30" s="9"/>
      <c r="G30" s="9"/>
      <c r="H30" s="9"/>
      <c r="I30" s="9"/>
      <c r="J30" s="9"/>
      <c r="K30" s="9"/>
      <c r="L30" s="9"/>
      <c r="M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</row>
    <row r="31" spans="1:31" x14ac:dyDescent="0.25">
      <c r="A31" s="9">
        <v>1.8699999999999997</v>
      </c>
      <c r="B31" s="9"/>
      <c r="C31" s="9">
        <f t="shared" si="2"/>
        <v>5.4183974314396206</v>
      </c>
      <c r="D31" s="9"/>
      <c r="E31" s="9"/>
      <c r="F31" s="9"/>
      <c r="G31" s="9"/>
      <c r="H31" s="9"/>
      <c r="I31" s="9"/>
      <c r="J31" s="9"/>
      <c r="K31" s="9"/>
      <c r="L31" s="9"/>
      <c r="M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</row>
    <row r="32" spans="1:31" x14ac:dyDescent="0.25">
      <c r="A32" s="9">
        <v>2.0399999999999996</v>
      </c>
      <c r="B32" s="9"/>
      <c r="C32" s="9">
        <f t="shared" si="2"/>
        <v>5.4111308074988482</v>
      </c>
      <c r="D32" s="9"/>
      <c r="E32" s="9"/>
      <c r="F32" s="9"/>
      <c r="G32" s="9"/>
      <c r="H32" s="9"/>
      <c r="I32" s="9"/>
      <c r="J32" s="9"/>
      <c r="K32" s="9"/>
      <c r="L32" s="9"/>
      <c r="M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</row>
    <row r="33" spans="1:31" x14ac:dyDescent="0.25">
      <c r="A33" s="9">
        <v>2.2099999999999995</v>
      </c>
      <c r="B33" s="9"/>
      <c r="C33" s="9">
        <f t="shared" si="2"/>
        <v>5.4029479270523826</v>
      </c>
      <c r="D33" s="9"/>
      <c r="E33" s="9"/>
      <c r="F33" s="9"/>
      <c r="G33" s="9"/>
      <c r="H33" s="9"/>
      <c r="I33" s="9"/>
      <c r="J33" s="9"/>
      <c r="K33" s="9"/>
      <c r="L33" s="9"/>
      <c r="M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</row>
    <row r="34" spans="1:31" x14ac:dyDescent="0.25">
      <c r="A34" s="9">
        <v>2.3799999999999994</v>
      </c>
      <c r="B34" s="9"/>
      <c r="C34" s="9">
        <f t="shared" si="2"/>
        <v>5.3938171238796873</v>
      </c>
      <c r="D34" s="9"/>
      <c r="E34" s="9"/>
      <c r="F34" s="9"/>
      <c r="G34" s="9"/>
      <c r="H34" s="9"/>
      <c r="I34" s="9"/>
      <c r="J34" s="9"/>
      <c r="K34" s="9"/>
      <c r="L34" s="9"/>
      <c r="M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</row>
    <row r="35" spans="1:31" x14ac:dyDescent="0.25">
      <c r="A35" s="9">
        <v>2.5499999999999994</v>
      </c>
      <c r="B35" s="9"/>
      <c r="C35" s="9">
        <f t="shared" si="2"/>
        <v>5.3837081161329703</v>
      </c>
      <c r="D35" s="9"/>
      <c r="E35" s="9"/>
      <c r="F35" s="9"/>
      <c r="G35" s="9"/>
      <c r="H35" s="9"/>
      <c r="I35" s="9"/>
      <c r="J35" s="9"/>
      <c r="K35" s="9"/>
      <c r="L35" s="9"/>
      <c r="M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</row>
    <row r="36" spans="1:31" x14ac:dyDescent="0.25">
      <c r="A36" s="9">
        <v>2.7199999999999993</v>
      </c>
      <c r="B36" s="9"/>
      <c r="C36" s="9">
        <f t="shared" si="2"/>
        <v>5.3725918550681779</v>
      </c>
      <c r="D36" s="9"/>
      <c r="E36" s="9"/>
      <c r="F36" s="9"/>
      <c r="G36" s="9"/>
      <c r="H36" s="9"/>
      <c r="I36" s="9"/>
      <c r="J36" s="9"/>
      <c r="K36" s="9"/>
      <c r="L36" s="9"/>
      <c r="M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</row>
    <row r="37" spans="1:31" x14ac:dyDescent="0.25">
      <c r="A37" s="9">
        <v>2.8899999999999992</v>
      </c>
      <c r="B37" s="9"/>
      <c r="C37" s="9">
        <f t="shared" si="2"/>
        <v>5.3604403997183967</v>
      </c>
      <c r="D37" s="9"/>
      <c r="E37" s="9"/>
      <c r="F37" s="9"/>
      <c r="G37" s="9"/>
      <c r="H37" s="9"/>
      <c r="I37" s="9"/>
      <c r="J37" s="9"/>
      <c r="K37" s="9"/>
      <c r="L37" s="9"/>
      <c r="M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</row>
    <row r="38" spans="1:31" x14ac:dyDescent="0.25">
      <c r="A38" s="9">
        <v>3.0599999999999992</v>
      </c>
      <c r="B38" s="9"/>
      <c r="C38" s="9">
        <f t="shared" si="2"/>
        <v>5.3472268118458199</v>
      </c>
      <c r="D38" s="9"/>
      <c r="E38" s="9"/>
      <c r="F38" s="9"/>
      <c r="G38" s="9"/>
      <c r="H38" s="9"/>
      <c r="I38" s="9"/>
      <c r="J38" s="9"/>
      <c r="K38" s="9"/>
      <c r="L38" s="9"/>
      <c r="M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</row>
    <row r="39" spans="1:31" x14ac:dyDescent="0.25">
      <c r="A39" s="9">
        <v>3.2299999999999991</v>
      </c>
      <c r="B39" s="9"/>
      <c r="C39" s="9">
        <f t="shared" si="2"/>
        <v>5.3329250670294313</v>
      </c>
      <c r="D39" s="9"/>
      <c r="E39" s="9"/>
      <c r="F39" s="9"/>
      <c r="G39" s="9"/>
      <c r="H39" s="9"/>
      <c r="I39" s="9"/>
      <c r="J39" s="9"/>
      <c r="K39" s="9"/>
      <c r="L39" s="9"/>
      <c r="M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</row>
    <row r="40" spans="1:31" x14ac:dyDescent="0.25">
      <c r="A40" s="9">
        <v>3.399999999999999</v>
      </c>
      <c r="B40" s="9"/>
      <c r="C40" s="9">
        <f t="shared" si="2"/>
        <v>5.3175099788022884</v>
      </c>
      <c r="D40" s="9"/>
      <c r="E40" s="9"/>
      <c r="F40" s="9"/>
      <c r="G40" s="9"/>
      <c r="H40" s="9"/>
      <c r="I40" s="9"/>
      <c r="J40" s="9"/>
      <c r="K40" s="9"/>
      <c r="L40" s="9"/>
      <c r="M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</row>
    <row r="41" spans="1:31" x14ac:dyDescent="0.25">
      <c r="A41" s="9">
        <v>3.569999999999999</v>
      </c>
      <c r="B41" s="9"/>
      <c r="C41" s="9">
        <f t="shared" si="2"/>
        <v>5.3009571335047143</v>
      </c>
      <c r="D41" s="9"/>
      <c r="E41" s="9"/>
      <c r="F41" s="9"/>
      <c r="G41" s="9"/>
      <c r="H41" s="9"/>
      <c r="I41" s="9"/>
      <c r="J41" s="9"/>
      <c r="K41" s="9"/>
      <c r="L41" s="9"/>
      <c r="M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</row>
    <row r="42" spans="1:31" x14ac:dyDescent="0.25">
      <c r="A42" s="9">
        <v>3.7399999999999989</v>
      </c>
      <c r="B42" s="9"/>
      <c r="C42" s="9">
        <f t="shared" si="2"/>
        <v>5.2832428340678295</v>
      </c>
      <c r="D42" s="9"/>
      <c r="E42" s="9"/>
      <c r="F42" s="9"/>
      <c r="G42" s="9"/>
      <c r="H42" s="9"/>
      <c r="I42" s="9"/>
      <c r="J42" s="9"/>
      <c r="K42" s="9"/>
      <c r="L42" s="9"/>
      <c r="M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</row>
    <row r="43" spans="1:31" x14ac:dyDescent="0.25">
      <c r="A43" s="9">
        <v>3.9099999999999988</v>
      </c>
      <c r="B43" s="9"/>
      <c r="C43" s="9">
        <f t="shared" si="2"/>
        <v>5.2643440513498634</v>
      </c>
      <c r="D43" s="9"/>
      <c r="E43" s="9"/>
      <c r="F43" s="9"/>
      <c r="G43" s="9"/>
      <c r="H43" s="9"/>
      <c r="I43" s="9"/>
      <c r="J43" s="9"/>
      <c r="K43" s="9"/>
      <c r="L43" s="9"/>
      <c r="M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</row>
    <row r="44" spans="1:31" x14ac:dyDescent="0.25">
      <c r="A44" s="9">
        <v>4.0799999999999992</v>
      </c>
      <c r="B44" s="9"/>
      <c r="C44" s="9">
        <f t="shared" si="2"/>
        <v>5.2442383819582181</v>
      </c>
      <c r="D44" s="9"/>
      <c r="E44" s="9"/>
      <c r="F44" s="9"/>
      <c r="G44" s="9"/>
      <c r="H44" s="9"/>
      <c r="I44" s="9"/>
      <c r="J44" s="9"/>
      <c r="K44" s="9"/>
      <c r="L44" s="9"/>
      <c r="M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</row>
    <row r="45" spans="1:31" x14ac:dyDescent="0.25">
      <c r="A45" s="9">
        <v>4.2499999999999991</v>
      </c>
      <c r="B45" s="9"/>
      <c r="C45" s="9">
        <f t="shared" si="2"/>
        <v>5.2229040117319814</v>
      </c>
      <c r="D45" s="9"/>
      <c r="E45" s="9"/>
      <c r="F45" s="9"/>
      <c r="G45" s="9"/>
      <c r="H45" s="9"/>
      <c r="I45" s="9"/>
      <c r="J45" s="9"/>
      <c r="K45" s="9"/>
      <c r="L45" s="9"/>
      <c r="M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</row>
    <row r="46" spans="1:31" x14ac:dyDescent="0.25">
      <c r="A46" s="9">
        <v>4.419999999999999</v>
      </c>
      <c r="B46" s="9"/>
      <c r="C46" s="9">
        <f t="shared" si="2"/>
        <v>5.2003196842526993</v>
      </c>
      <c r="D46" s="9"/>
      <c r="E46" s="9"/>
      <c r="F46" s="9"/>
      <c r="G46" s="9"/>
      <c r="H46" s="9"/>
      <c r="I46" s="9"/>
      <c r="J46" s="9"/>
      <c r="K46" s="9"/>
      <c r="L46" s="9"/>
      <c r="M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</row>
    <row r="47" spans="1:31" x14ac:dyDescent="0.25">
      <c r="A47" s="9">
        <v>4.589999999999999</v>
      </c>
      <c r="B47" s="9"/>
      <c r="C47" s="9">
        <f t="shared" si="2"/>
        <v>5.1764646739100417</v>
      </c>
      <c r="D47" s="9"/>
      <c r="E47" s="9"/>
      <c r="F47" s="9"/>
      <c r="G47" s="9"/>
      <c r="H47" s="9"/>
      <c r="I47" s="9"/>
      <c r="J47" s="9"/>
      <c r="K47" s="9"/>
      <c r="L47" s="9"/>
      <c r="M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</row>
    <row r="48" spans="1:31" x14ac:dyDescent="0.25">
      <c r="A48" s="9">
        <v>4.7599999999999989</v>
      </c>
      <c r="B48" s="9"/>
      <c r="C48" s="9">
        <f t="shared" si="2"/>
        <v>5.1513187631841406</v>
      </c>
      <c r="D48" s="9"/>
      <c r="E48" s="9"/>
      <c r="F48" s="9"/>
      <c r="G48" s="9"/>
      <c r="H48" s="9"/>
      <c r="I48" s="9"/>
      <c r="J48" s="9"/>
      <c r="K48" s="9"/>
      <c r="L48" s="9"/>
      <c r="M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</row>
    <row r="49" spans="1:31" x14ac:dyDescent="0.25">
      <c r="A49" s="9">
        <v>4.9299999999999988</v>
      </c>
      <c r="B49" s="9"/>
      <c r="C49" s="9">
        <f t="shared" si="2"/>
        <v>5.1248622239260175</v>
      </c>
      <c r="D49" s="9"/>
      <c r="E49" s="9"/>
      <c r="F49" s="9"/>
      <c r="G49" s="9"/>
      <c r="H49" s="9"/>
      <c r="I49" s="9"/>
      <c r="J49" s="9"/>
      <c r="K49" s="9"/>
      <c r="L49" s="9"/>
      <c r="M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</row>
    <row r="50" spans="1:31" x14ac:dyDescent="0.25">
      <c r="A50" s="9">
        <v>5.0999999999999988</v>
      </c>
      <c r="B50" s="9"/>
      <c r="C50" s="9">
        <f t="shared" si="2"/>
        <v>5.097075802528332</v>
      </c>
      <c r="D50" s="9"/>
      <c r="E50" s="9"/>
      <c r="F50" s="9"/>
      <c r="G50" s="9"/>
      <c r="H50" s="9"/>
      <c r="I50" s="9"/>
      <c r="J50" s="9"/>
      <c r="K50" s="9"/>
      <c r="L50" s="9"/>
      <c r="M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</row>
    <row r="51" spans="1:31" x14ac:dyDescent="0.25">
      <c r="A51" s="9">
        <v>5.2699999999999987</v>
      </c>
      <c r="B51" s="9"/>
      <c r="C51" s="9">
        <f t="shared" si="2"/>
        <v>5.0679407089861437</v>
      </c>
      <c r="D51" s="9"/>
      <c r="E51" s="9"/>
      <c r="F51" s="9"/>
      <c r="G51" s="9"/>
      <c r="H51" s="9"/>
      <c r="I51" s="9"/>
      <c r="J51" s="9"/>
      <c r="K51" s="9"/>
      <c r="L51" s="9"/>
      <c r="M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</row>
    <row r="52" spans="1:31" x14ac:dyDescent="0.25">
      <c r="A52" s="9">
        <v>5.4399999999999986</v>
      </c>
      <c r="B52" s="9"/>
      <c r="C52" s="9">
        <f t="shared" si="2"/>
        <v>5.0374386099568556</v>
      </c>
      <c r="D52" s="9"/>
      <c r="E52" s="9"/>
      <c r="F52" s="9"/>
      <c r="G52" s="9"/>
      <c r="H52" s="9"/>
      <c r="I52" s="9"/>
      <c r="J52" s="9"/>
      <c r="K52" s="9"/>
      <c r="L52" s="9"/>
      <c r="M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</row>
    <row r="53" spans="1:31" x14ac:dyDescent="0.25">
      <c r="A53" s="9">
        <v>5.6099999999999985</v>
      </c>
      <c r="B53" s="9"/>
      <c r="C53" s="9">
        <f t="shared" si="2"/>
        <v>5.0055516260449258</v>
      </c>
      <c r="D53" s="9"/>
      <c r="E53" s="9"/>
      <c r="F53" s="9"/>
      <c r="G53" s="9"/>
      <c r="H53" s="9"/>
      <c r="I53" s="9"/>
      <c r="J53" s="9"/>
      <c r="K53" s="9"/>
      <c r="L53" s="9"/>
      <c r="M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</row>
    <row r="54" spans="1:31" x14ac:dyDescent="0.25">
      <c r="A54" s="9">
        <v>5.7799999999999985</v>
      </c>
      <c r="B54" s="9"/>
      <c r="C54" s="9">
        <f t="shared" si="2"/>
        <v>4.9722623336657019</v>
      </c>
      <c r="D54" s="9"/>
      <c r="E54" s="9"/>
      <c r="F54" s="9"/>
      <c r="G54" s="9"/>
      <c r="H54" s="9"/>
      <c r="I54" s="9"/>
      <c r="J54" s="9"/>
      <c r="K54" s="9"/>
      <c r="L54" s="9"/>
      <c r="M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</row>
    <row r="55" spans="1:31" x14ac:dyDescent="0.25">
      <c r="A55" s="9">
        <v>5.9499999999999984</v>
      </c>
      <c r="B55" s="9"/>
      <c r="C55" s="9">
        <f t="shared" si="2"/>
        <v>4.9375537719897284</v>
      </c>
      <c r="D55" s="9"/>
      <c r="E55" s="9"/>
      <c r="F55" s="9"/>
      <c r="G55" s="9"/>
      <c r="H55" s="9"/>
      <c r="I55" s="9"/>
      <c r="J55" s="9"/>
      <c r="K55" s="9"/>
      <c r="L55" s="9"/>
      <c r="M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</row>
    <row r="56" spans="1:31" x14ac:dyDescent="0.25">
      <c r="A56" s="9">
        <v>6.1199999999999983</v>
      </c>
      <c r="B56" s="9"/>
      <c r="C56" s="9">
        <f t="shared" si="2"/>
        <v>4.9014094556408958</v>
      </c>
      <c r="D56" s="9"/>
      <c r="E56" s="9"/>
      <c r="F56" s="9"/>
      <c r="G56" s="9"/>
      <c r="H56" s="9"/>
      <c r="I56" s="9"/>
      <c r="J56" s="9"/>
      <c r="K56" s="9"/>
      <c r="L56" s="9"/>
      <c r="M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</row>
    <row r="57" spans="1:31" x14ac:dyDescent="0.25">
      <c r="A57" s="9">
        <v>6.2899999999999983</v>
      </c>
      <c r="B57" s="9"/>
      <c r="C57" s="9">
        <f t="shared" si="2"/>
        <v>4.8638133940270203</v>
      </c>
      <c r="D57" s="9"/>
      <c r="E57" s="9"/>
      <c r="F57" s="9"/>
      <c r="G57" s="9"/>
      <c r="H57" s="9"/>
      <c r="I57" s="9"/>
      <c r="J57" s="9"/>
      <c r="K57" s="9"/>
      <c r="L57" s="9"/>
      <c r="M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</row>
    <row r="58" spans="1:31" x14ac:dyDescent="0.25">
      <c r="A58" s="9">
        <v>6.4599999999999982</v>
      </c>
      <c r="B58" s="9"/>
      <c r="C58" s="9">
        <f t="shared" si="2"/>
        <v>4.8247501184296562</v>
      </c>
      <c r="D58" s="9"/>
      <c r="E58" s="9"/>
      <c r="F58" s="9"/>
      <c r="G58" s="9"/>
      <c r="H58" s="9"/>
      <c r="I58" s="9"/>
      <c r="J58" s="9"/>
      <c r="K58" s="9"/>
      <c r="L58" s="9"/>
      <c r="M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</row>
    <row r="59" spans="1:31" x14ac:dyDescent="0.25">
      <c r="A59" s="9">
        <v>6.6299999999999981</v>
      </c>
      <c r="B59" s="9"/>
      <c r="C59" s="9">
        <f t="shared" si="2"/>
        <v>4.7842047182834371</v>
      </c>
      <c r="D59" s="9"/>
      <c r="E59" s="9"/>
      <c r="F59" s="9"/>
      <c r="G59" s="9"/>
      <c r="H59" s="9"/>
      <c r="I59" s="9"/>
      <c r="J59" s="9"/>
      <c r="K59" s="9"/>
      <c r="L59" s="9"/>
      <c r="M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</row>
    <row r="60" spans="1:31" x14ac:dyDescent="0.25">
      <c r="A60" s="9">
        <v>6.799999999999998</v>
      </c>
      <c r="B60" s="9"/>
      <c r="C60" s="9">
        <f t="shared" si="2"/>
        <v>4.742162888449065</v>
      </c>
      <c r="D60" s="9"/>
      <c r="E60" s="9"/>
      <c r="F60" s="9"/>
      <c r="G60" s="9"/>
      <c r="H60" s="9"/>
      <c r="I60" s="9"/>
      <c r="J60" s="9"/>
      <c r="K60" s="9"/>
      <c r="L60" s="9"/>
      <c r="M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</row>
    <row r="61" spans="1:31" x14ac:dyDescent="0.25">
      <c r="A61" s="9">
        <v>6.969999999999998</v>
      </c>
      <c r="B61" s="9"/>
      <c r="C61" s="9">
        <f t="shared" si="2"/>
        <v>4.6986109897472392</v>
      </c>
      <c r="D61" s="9"/>
      <c r="E61" s="9"/>
      <c r="F61" s="9"/>
      <c r="G61" s="9"/>
      <c r="H61" s="9"/>
      <c r="I61" s="9"/>
      <c r="J61" s="9"/>
      <c r="K61" s="9"/>
      <c r="L61" s="9"/>
      <c r="M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</row>
    <row r="62" spans="1:31" x14ac:dyDescent="0.25">
      <c r="A62" s="9">
        <v>7.1399999999999979</v>
      </c>
      <c r="B62" s="9"/>
      <c r="C62" s="9">
        <f t="shared" si="2"/>
        <v>4.6535361255970225</v>
      </c>
      <c r="D62" s="9"/>
      <c r="E62" s="9"/>
      <c r="F62" s="9"/>
      <c r="G62" s="9"/>
      <c r="H62" s="9"/>
      <c r="I62" s="9"/>
      <c r="J62" s="9"/>
      <c r="K62" s="9"/>
      <c r="L62" s="9"/>
      <c r="M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</row>
    <row r="63" spans="1:31" x14ac:dyDescent="0.25">
      <c r="A63" s="9">
        <v>7.3099999999999978</v>
      </c>
      <c r="B63" s="9"/>
      <c r="C63" s="9">
        <f t="shared" si="2"/>
        <v>4.6069262383211989</v>
      </c>
      <c r="D63" s="9"/>
      <c r="E63" s="9"/>
      <c r="F63" s="9"/>
      <c r="G63" s="9"/>
      <c r="H63" s="9"/>
      <c r="I63" s="9"/>
      <c r="J63" s="9"/>
      <c r="K63" s="9"/>
      <c r="L63" s="9"/>
      <c r="M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</row>
    <row r="64" spans="1:31" x14ac:dyDescent="0.25">
      <c r="A64" s="9">
        <v>7.4799999999999978</v>
      </c>
      <c r="B64" s="9"/>
      <c r="C64" s="9">
        <f t="shared" si="2"/>
        <v>4.5587702295804311</v>
      </c>
      <c r="D64" s="9"/>
      <c r="E64" s="9"/>
      <c r="F64" s="9"/>
      <c r="G64" s="9"/>
      <c r="H64" s="9"/>
      <c r="I64" s="9"/>
      <c r="J64" s="9"/>
      <c r="K64" s="9"/>
      <c r="L64" s="9"/>
      <c r="M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</row>
    <row r="65" spans="1:31" x14ac:dyDescent="0.25">
      <c r="A65" s="9">
        <v>7.6499999999999977</v>
      </c>
      <c r="B65" s="9"/>
      <c r="C65" s="9">
        <f t="shared" si="2"/>
        <v>4.5090581105240455</v>
      </c>
      <c r="D65" s="9"/>
      <c r="E65" s="9"/>
      <c r="F65" s="9"/>
      <c r="G65" s="9"/>
      <c r="H65" s="9"/>
      <c r="I65" s="9"/>
      <c r="J65" s="9"/>
      <c r="K65" s="9"/>
      <c r="L65" s="9"/>
      <c r="M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</row>
    <row r="66" spans="1:31" x14ac:dyDescent="0.25">
      <c r="A66" s="9">
        <v>7.8199999999999976</v>
      </c>
      <c r="B66" s="9"/>
      <c r="C66" s="9">
        <f t="shared" si="2"/>
        <v>4.4577811886563374</v>
      </c>
      <c r="D66" s="9"/>
      <c r="E66" s="9"/>
      <c r="F66" s="9"/>
      <c r="G66" s="9"/>
      <c r="H66" s="9"/>
      <c r="I66" s="9"/>
      <c r="J66" s="9"/>
      <c r="K66" s="9"/>
      <c r="L66" s="9"/>
      <c r="M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</row>
    <row r="67" spans="1:31" x14ac:dyDescent="0.25">
      <c r="A67" s="9">
        <v>7.9899999999999975</v>
      </c>
      <c r="B67" s="9"/>
      <c r="C67" s="9">
        <f t="shared" si="2"/>
        <v>4.404932300184953</v>
      </c>
      <c r="D67" s="9"/>
      <c r="E67" s="9"/>
      <c r="F67" s="9"/>
      <c r="G67" s="9"/>
      <c r="H67" s="9"/>
      <c r="I67" s="9"/>
      <c r="J67" s="9"/>
      <c r="K67" s="9"/>
      <c r="L67" s="9"/>
      <c r="M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</row>
    <row r="68" spans="1:31" x14ac:dyDescent="0.25">
      <c r="A68" s="9">
        <v>8.1599999999999984</v>
      </c>
      <c r="B68" s="9"/>
      <c r="C68" s="9">
        <f t="shared" si="2"/>
        <v>4.3505060988303379</v>
      </c>
      <c r="D68" s="9"/>
      <c r="E68" s="9"/>
      <c r="F68" s="9"/>
      <c r="G68" s="9"/>
      <c r="H68" s="9"/>
      <c r="I68" s="9"/>
      <c r="J68" s="9"/>
      <c r="K68" s="9"/>
      <c r="L68" s="9"/>
      <c r="M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</row>
    <row r="69" spans="1:31" x14ac:dyDescent="0.25">
      <c r="A69" s="9">
        <v>8.3299999999999983</v>
      </c>
      <c r="B69" s="9"/>
      <c r="C69" s="9">
        <f t="shared" si="2"/>
        <v>4.2944994148384747</v>
      </c>
      <c r="D69" s="9"/>
      <c r="E69" s="9"/>
      <c r="F69" s="9"/>
      <c r="G69" s="9"/>
      <c r="H69" s="9"/>
      <c r="I69" s="9"/>
      <c r="J69" s="9"/>
      <c r="K69" s="9"/>
      <c r="L69" s="9"/>
      <c r="M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</row>
    <row r="70" spans="1:31" x14ac:dyDescent="0.25">
      <c r="A70" s="9">
        <v>8.4999999999999982</v>
      </c>
      <c r="B70" s="9"/>
      <c r="C70" s="9">
        <f t="shared" si="2"/>
        <v>4.2369117013788564</v>
      </c>
      <c r="D70" s="9"/>
      <c r="E70" s="9"/>
      <c r="F70" s="9"/>
      <c r="G70" s="9"/>
      <c r="H70" s="9"/>
      <c r="I70" s="9"/>
      <c r="J70" s="9"/>
      <c r="K70" s="9"/>
      <c r="L70" s="9"/>
      <c r="M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</row>
    <row r="71" spans="1:31" x14ac:dyDescent="0.25">
      <c r="A71" s="9">
        <v>8.6699999999999982</v>
      </c>
      <c r="B71" s="9"/>
      <c r="C71" s="9">
        <f t="shared" si="2"/>
        <v>4.1777455897701943</v>
      </c>
      <c r="D71" s="9"/>
      <c r="E71" s="9"/>
      <c r="F71" s="9"/>
      <c r="G71" s="9"/>
      <c r="H71" s="9"/>
      <c r="I71" s="9"/>
      <c r="J71" s="9"/>
      <c r="K71" s="9"/>
      <c r="L71" s="9"/>
      <c r="M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</row>
    <row r="72" spans="1:31" x14ac:dyDescent="0.25">
      <c r="A72" s="9">
        <v>8.8399999999999981</v>
      </c>
      <c r="B72" s="9"/>
      <c r="C72" s="9">
        <f t="shared" si="2"/>
        <v>4.1170075802157822</v>
      </c>
      <c r="D72" s="9"/>
      <c r="E72" s="9"/>
      <c r="F72" s="9"/>
      <c r="G72" s="9"/>
      <c r="H72" s="9"/>
      <c r="I72" s="9"/>
      <c r="J72" s="9"/>
      <c r="K72" s="9"/>
      <c r="L72" s="9"/>
      <c r="M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</row>
    <row r="73" spans="1:31" x14ac:dyDescent="0.25">
      <c r="A73" s="9">
        <v>9.009999999999998</v>
      </c>
      <c r="B73" s="9"/>
      <c r="C73" s="9">
        <f t="shared" si="2"/>
        <v>4.0547089011081017</v>
      </c>
      <c r="D73" s="9"/>
      <c r="E73" s="9"/>
      <c r="F73" s="9"/>
      <c r="G73" s="9"/>
      <c r="H73" s="9"/>
      <c r="I73" s="9"/>
      <c r="J73" s="9"/>
      <c r="K73" s="9"/>
      <c r="L73" s="9"/>
      <c r="M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</row>
    <row r="74" spans="1:31" x14ac:dyDescent="0.25">
      <c r="A74" s="9">
        <v>9.1799999999999979</v>
      </c>
      <c r="B74" s="9"/>
      <c r="C74" s="9">
        <f t="shared" si="2"/>
        <v>3.9908665776134744</v>
      </c>
      <c r="D74" s="9"/>
      <c r="E74" s="9"/>
      <c r="F74" s="9"/>
      <c r="G74" s="9"/>
      <c r="H74" s="9"/>
      <c r="I74" s="9"/>
      <c r="J74" s="9"/>
      <c r="K74" s="9"/>
      <c r="L74" s="9"/>
      <c r="M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</row>
    <row r="75" spans="1:31" x14ac:dyDescent="0.25">
      <c r="A75" s="9">
        <v>9.3499999999999979</v>
      </c>
      <c r="B75" s="9"/>
      <c r="C75" s="9">
        <f t="shared" si="2"/>
        <v>3.9255047592365697</v>
      </c>
      <c r="D75" s="9"/>
      <c r="E75" s="9"/>
      <c r="F75" s="9"/>
      <c r="G75" s="9"/>
      <c r="H75" s="9"/>
      <c r="I75" s="9"/>
      <c r="J75" s="9"/>
      <c r="K75" s="9"/>
      <c r="L75" s="9"/>
      <c r="M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</row>
    <row r="76" spans="1:31" x14ac:dyDescent="0.25">
      <c r="A76" s="9">
        <v>9.5199999999999978</v>
      </c>
      <c r="B76" s="9"/>
      <c r="C76" s="9">
        <f t="shared" si="2"/>
        <v>3.8586563663013997</v>
      </c>
      <c r="D76" s="9"/>
      <c r="E76" s="9"/>
      <c r="F76" s="9"/>
      <c r="G76" s="9"/>
      <c r="H76" s="9"/>
      <c r="I76" s="9"/>
      <c r="J76" s="9"/>
      <c r="K76" s="9"/>
      <c r="L76" s="9"/>
      <c r="M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</row>
    <row r="77" spans="1:31" x14ac:dyDescent="0.25">
      <c r="A77" s="9">
        <v>9.6899999999999977</v>
      </c>
      <c r="B77" s="9"/>
      <c r="C77" s="9">
        <f t="shared" si="2"/>
        <v>3.7903651263883802</v>
      </c>
      <c r="D77" s="9"/>
      <c r="E77" s="9"/>
      <c r="F77" s="9"/>
      <c r="G77" s="9"/>
      <c r="H77" s="9"/>
      <c r="I77" s="9"/>
      <c r="J77" s="9"/>
      <c r="K77" s="9"/>
      <c r="L77" s="9"/>
      <c r="M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</row>
    <row r="78" spans="1:31" x14ac:dyDescent="0.25">
      <c r="A78" s="9">
        <v>9.8599999999999977</v>
      </c>
      <c r="B78" s="9"/>
      <c r="C78" s="9">
        <f t="shared" si="2"/>
        <v>3.7206880828394064</v>
      </c>
      <c r="D78" s="9"/>
      <c r="E78" s="9"/>
      <c r="F78" s="9"/>
      <c r="G78" s="9"/>
      <c r="H78" s="9"/>
      <c r="I78" s="9"/>
      <c r="J78" s="9"/>
      <c r="K78" s="9"/>
      <c r="L78" s="9"/>
      <c r="M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</row>
    <row r="79" spans="1:31" x14ac:dyDescent="0.25">
      <c r="A79" s="9">
        <v>10.029999999999998</v>
      </c>
      <c r="B79" s="9"/>
      <c r="C79" s="9">
        <f t="shared" si="2"/>
        <v>3.6496986667286992</v>
      </c>
      <c r="D79" s="9"/>
      <c r="E79" s="9"/>
      <c r="F79" s="9"/>
      <c r="G79" s="9"/>
      <c r="H79" s="9"/>
      <c r="I79" s="9"/>
      <c r="J79" s="9"/>
      <c r="K79" s="9"/>
      <c r="L79" s="9"/>
      <c r="M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</row>
    <row r="80" spans="1:31" x14ac:dyDescent="0.25">
      <c r="A80" s="9">
        <v>10.199999999999998</v>
      </c>
      <c r="B80" s="9"/>
      <c r="C80" s="9">
        <f t="shared" si="2"/>
        <v>3.5774904280703539</v>
      </c>
      <c r="D80" s="9"/>
      <c r="E80" s="9"/>
      <c r="F80" s="9"/>
      <c r="G80" s="9"/>
      <c r="H80" s="9"/>
      <c r="I80" s="9"/>
      <c r="J80" s="9"/>
      <c r="K80" s="9"/>
      <c r="L80" s="9"/>
      <c r="M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</row>
    <row r="81" spans="1:31" x14ac:dyDescent="0.25">
      <c r="A81" s="9">
        <v>10.369999999999997</v>
      </c>
      <c r="B81" s="9"/>
      <c r="C81" s="9">
        <f t="shared" si="2"/>
        <v>3.5041815162859766</v>
      </c>
      <c r="D81" s="9"/>
      <c r="E81" s="9"/>
      <c r="F81" s="9"/>
      <c r="G81" s="9"/>
      <c r="H81" s="9"/>
      <c r="I81" s="9"/>
      <c r="J81" s="9"/>
      <c r="K81" s="9"/>
      <c r="L81" s="9"/>
      <c r="M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</row>
    <row r="82" spans="1:31" x14ac:dyDescent="0.25">
      <c r="A82" s="9">
        <v>10.539999999999997</v>
      </c>
      <c r="B82" s="9"/>
      <c r="C82" s="9">
        <f t="shared" si="2"/>
        <v>3.4299199758869339</v>
      </c>
      <c r="D82" s="9"/>
      <c r="E82" s="9"/>
      <c r="F82" s="9"/>
      <c r="G82" s="9"/>
      <c r="H82" s="9"/>
      <c r="I82" s="9"/>
      <c r="J82" s="9"/>
      <c r="K82" s="9"/>
      <c r="L82" s="9"/>
      <c r="M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</row>
    <row r="83" spans="1:31" x14ac:dyDescent="0.25">
      <c r="A83" s="9">
        <v>10.709999999999997</v>
      </c>
      <c r="B83" s="9"/>
      <c r="C83" s="9">
        <f t="shared" si="2"/>
        <v>3.3548898687525668</v>
      </c>
      <c r="D83" s="9"/>
      <c r="E83" s="9"/>
      <c r="F83" s="9"/>
      <c r="G83" s="9"/>
      <c r="H83" s="9"/>
      <c r="I83" s="9"/>
      <c r="J83" s="9"/>
      <c r="K83" s="9"/>
      <c r="L83" s="9"/>
      <c r="M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</row>
    <row r="84" spans="1:31" x14ac:dyDescent="0.25">
      <c r="A84" s="9">
        <v>10.879999999999997</v>
      </c>
      <c r="B84" s="9"/>
      <c r="C84" s="9">
        <f t="shared" si="2"/>
        <v>3.2793181324331786</v>
      </c>
      <c r="D84" s="9"/>
      <c r="E84" s="9"/>
      <c r="F84" s="9"/>
      <c r="G84" s="9"/>
      <c r="H84" s="9"/>
      <c r="I84" s="9"/>
      <c r="J84" s="9"/>
      <c r="K84" s="9"/>
      <c r="L84" s="9"/>
      <c r="M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</row>
    <row r="85" spans="1:31" x14ac:dyDescent="0.25">
      <c r="A85" s="9">
        <v>11.049999999999997</v>
      </c>
      <c r="B85" s="9"/>
      <c r="C85" s="9">
        <f t="shared" ref="C85:C119" si="3">LOG((10^$G$5-10^$G$2)*10^(-1*((A85/$G$3)^$G$4))+10^$G$2)</f>
        <v>3.2034819134040982</v>
      </c>
      <c r="D85" s="9"/>
      <c r="E85" s="9"/>
      <c r="F85" s="9"/>
      <c r="G85" s="9"/>
      <c r="H85" s="9"/>
      <c r="I85" s="9"/>
      <c r="J85" s="9"/>
      <c r="K85" s="9"/>
      <c r="L85" s="9"/>
      <c r="M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</row>
    <row r="86" spans="1:31" x14ac:dyDescent="0.25">
      <c r="A86" s="9">
        <v>11.219999999999997</v>
      </c>
      <c r="B86" s="9"/>
      <c r="C86" s="9">
        <f t="shared" si="3"/>
        <v>3.1277158527332904</v>
      </c>
      <c r="D86" s="9"/>
      <c r="E86" s="9"/>
      <c r="F86" s="9"/>
      <c r="G86" s="9"/>
      <c r="H86" s="9"/>
      <c r="I86" s="9"/>
      <c r="J86" s="9"/>
      <c r="K86" s="9"/>
      <c r="L86" s="9"/>
      <c r="M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</row>
    <row r="87" spans="1:31" x14ac:dyDescent="0.25">
      <c r="A87" s="9">
        <v>11.389999999999997</v>
      </c>
      <c r="B87" s="9"/>
      <c r="C87" s="9">
        <f t="shared" si="3"/>
        <v>3.0524184337217073</v>
      </c>
      <c r="D87" s="9"/>
      <c r="E87" s="9"/>
      <c r="F87" s="9"/>
      <c r="G87" s="9"/>
      <c r="H87" s="9"/>
      <c r="I87" s="9"/>
      <c r="J87" s="9"/>
      <c r="K87" s="9"/>
      <c r="L87" s="9"/>
      <c r="M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</row>
    <row r="88" spans="1:31" x14ac:dyDescent="0.25">
      <c r="A88" s="9">
        <v>11.559999999999997</v>
      </c>
      <c r="B88" s="9"/>
      <c r="C88" s="9">
        <f t="shared" si="3"/>
        <v>2.9780560344744083</v>
      </c>
      <c r="D88" s="9"/>
      <c r="E88" s="9"/>
      <c r="F88" s="9"/>
      <c r="G88" s="9"/>
      <c r="H88" s="9"/>
      <c r="I88" s="9"/>
      <c r="J88" s="9"/>
      <c r="K88" s="9"/>
      <c r="L88" s="9"/>
      <c r="M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</row>
    <row r="89" spans="1:31" x14ac:dyDescent="0.25">
      <c r="A89" s="9">
        <v>11.729999999999997</v>
      </c>
      <c r="B89" s="9"/>
      <c r="C89" s="9">
        <f t="shared" si="3"/>
        <v>2.9051628201713622</v>
      </c>
      <c r="D89" s="9"/>
      <c r="E89" s="9"/>
      <c r="F89" s="9"/>
      <c r="G89" s="9"/>
      <c r="H89" s="9"/>
      <c r="I89" s="9"/>
      <c r="J89" s="9"/>
      <c r="K89" s="9"/>
      <c r="L89" s="9"/>
      <c r="M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</row>
    <row r="90" spans="1:31" x14ac:dyDescent="0.25">
      <c r="A90" s="9">
        <v>11.899999999999997</v>
      </c>
      <c r="B90" s="9"/>
      <c r="C90" s="9">
        <f t="shared" si="3"/>
        <v>2.8343341987056521</v>
      </c>
      <c r="D90" s="9"/>
      <c r="E90" s="9"/>
      <c r="F90" s="9"/>
      <c r="G90" s="9"/>
      <c r="H90" s="9"/>
      <c r="I90" s="9"/>
      <c r="J90" s="9"/>
      <c r="K90" s="9"/>
      <c r="L90" s="9"/>
      <c r="M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</row>
    <row r="91" spans="1:31" x14ac:dyDescent="0.25">
      <c r="A91" s="9">
        <v>12.069999999999997</v>
      </c>
      <c r="B91" s="9"/>
      <c r="C91" s="9">
        <f t="shared" si="3"/>
        <v>2.7662114915245839</v>
      </c>
      <c r="D91" s="9"/>
      <c r="E91" s="9"/>
      <c r="F91" s="9"/>
      <c r="G91" s="9"/>
      <c r="H91" s="9"/>
      <c r="I91" s="9"/>
      <c r="J91" s="9"/>
      <c r="K91" s="9"/>
      <c r="L91" s="9"/>
      <c r="M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</row>
    <row r="92" spans="1:31" x14ac:dyDescent="0.25">
      <c r="A92" s="9">
        <v>12.239999999999997</v>
      </c>
      <c r="B92" s="9"/>
      <c r="C92" s="9">
        <f t="shared" si="3"/>
        <v>2.7014560619638015</v>
      </c>
      <c r="D92" s="9"/>
      <c r="E92" s="9"/>
      <c r="F92" s="9"/>
      <c r="G92" s="9"/>
      <c r="H92" s="9"/>
      <c r="I92" s="9"/>
      <c r="J92" s="9"/>
      <c r="K92" s="9"/>
      <c r="L92" s="9"/>
      <c r="M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</row>
    <row r="93" spans="1:31" x14ac:dyDescent="0.25">
      <c r="A93" s="9">
        <v>12.409999999999997</v>
      </c>
      <c r="B93" s="9"/>
      <c r="C93" s="9">
        <f t="shared" si="3"/>
        <v>2.6407126878876142</v>
      </c>
      <c r="D93" s="9"/>
      <c r="E93" s="9"/>
      <c r="F93" s="9"/>
      <c r="G93" s="9"/>
      <c r="H93" s="9"/>
      <c r="I93" s="9"/>
      <c r="J93" s="9"/>
      <c r="K93" s="9"/>
      <c r="L93" s="9"/>
      <c r="M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</row>
    <row r="94" spans="1:31" x14ac:dyDescent="0.25">
      <c r="A94" s="9">
        <v>12.579999999999997</v>
      </c>
      <c r="B94" s="9"/>
      <c r="C94" s="9">
        <f t="shared" si="3"/>
        <v>2.5845645048315351</v>
      </c>
      <c r="D94" s="9"/>
      <c r="E94" s="9"/>
      <c r="F94" s="9"/>
      <c r="G94" s="9"/>
      <c r="H94" s="9"/>
      <c r="I94" s="9"/>
      <c r="J94" s="9"/>
      <c r="K94" s="9"/>
      <c r="L94" s="9"/>
      <c r="M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</row>
    <row r="95" spans="1:31" x14ac:dyDescent="0.25">
      <c r="A95" s="9">
        <v>12.749999999999996</v>
      </c>
      <c r="B95" s="9"/>
      <c r="C95" s="9">
        <f t="shared" si="3"/>
        <v>2.5334849157869761</v>
      </c>
      <c r="D95" s="9"/>
      <c r="E95" s="9"/>
      <c r="F95" s="9"/>
      <c r="G95" s="9"/>
      <c r="H95" s="9"/>
      <c r="I95" s="9"/>
      <c r="J95" s="9"/>
      <c r="K95" s="9"/>
      <c r="L95" s="9"/>
      <c r="M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</row>
    <row r="96" spans="1:31" x14ac:dyDescent="0.25">
      <c r="A96" s="9">
        <v>12.919999999999996</v>
      </c>
      <c r="B96" s="9"/>
      <c r="C96" s="9">
        <f t="shared" si="3"/>
        <v>2.4877944088723005</v>
      </c>
      <c r="D96" s="9"/>
      <c r="E96" s="9"/>
      <c r="F96" s="9"/>
      <c r="G96" s="9"/>
      <c r="H96" s="9"/>
      <c r="I96" s="9"/>
      <c r="J96" s="9"/>
      <c r="K96" s="9"/>
      <c r="L96" s="9"/>
      <c r="M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</row>
    <row r="97" spans="1:31" x14ac:dyDescent="0.25">
      <c r="A97" s="9">
        <v>13.089999999999996</v>
      </c>
      <c r="B97" s="9"/>
      <c r="C97" s="9">
        <f t="shared" si="3"/>
        <v>2.4476309155984133</v>
      </c>
      <c r="D97" s="9"/>
      <c r="E97" s="9"/>
      <c r="F97" s="9"/>
      <c r="G97" s="9"/>
      <c r="H97" s="9"/>
      <c r="I97" s="9"/>
      <c r="J97" s="9"/>
      <c r="K97" s="9"/>
      <c r="L97" s="9"/>
      <c r="M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</row>
    <row r="98" spans="1:31" x14ac:dyDescent="0.25">
      <c r="A98" s="9">
        <v>13.259999999999996</v>
      </c>
      <c r="B98" s="9"/>
      <c r="C98" s="9">
        <f t="shared" si="3"/>
        <v>2.4129403091571868</v>
      </c>
      <c r="D98" s="9"/>
      <c r="E98" s="9"/>
      <c r="F98" s="9"/>
      <c r="G98" s="9"/>
      <c r="H98" s="9"/>
      <c r="I98" s="9"/>
      <c r="J98" s="9"/>
      <c r="K98" s="9"/>
      <c r="L98" s="9"/>
      <c r="M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</row>
    <row r="99" spans="1:31" x14ac:dyDescent="0.25">
      <c r="A99" s="9">
        <v>13.429999999999996</v>
      </c>
      <c r="B99" s="9"/>
      <c r="C99" s="9">
        <f t="shared" si="3"/>
        <v>2.3834891958567237</v>
      </c>
      <c r="D99" s="9"/>
      <c r="E99" s="9"/>
      <c r="F99" s="9"/>
      <c r="G99" s="9"/>
      <c r="H99" s="9"/>
      <c r="I99" s="9"/>
      <c r="J99" s="9"/>
      <c r="K99" s="9"/>
      <c r="L99" s="9"/>
      <c r="M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</row>
    <row r="100" spans="1:31" x14ac:dyDescent="0.25">
      <c r="A100" s="9">
        <v>13.599999999999996</v>
      </c>
      <c r="B100" s="9"/>
      <c r="C100" s="9">
        <f t="shared" si="3"/>
        <v>2.3588968718343728</v>
      </c>
      <c r="D100" s="9"/>
      <c r="E100" s="9"/>
      <c r="F100" s="9"/>
      <c r="G100" s="9"/>
      <c r="H100" s="9"/>
      <c r="I100" s="9"/>
      <c r="J100" s="9"/>
      <c r="K100" s="9"/>
      <c r="L100" s="9"/>
      <c r="M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</row>
    <row r="101" spans="1:31" x14ac:dyDescent="0.25">
      <c r="A101" s="9">
        <v>13.769999999999996</v>
      </c>
      <c r="B101" s="9"/>
      <c r="C101" s="9">
        <f t="shared" si="3"/>
        <v>2.3386792502820577</v>
      </c>
      <c r="D101" s="9"/>
      <c r="E101" s="9"/>
      <c r="F101" s="9"/>
      <c r="G101" s="9"/>
      <c r="H101" s="9"/>
      <c r="I101" s="9"/>
      <c r="J101" s="9"/>
      <c r="K101" s="9"/>
      <c r="L101" s="9"/>
      <c r="M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</row>
    <row r="102" spans="1:31" x14ac:dyDescent="0.25">
      <c r="A102" s="9">
        <v>13.939999999999996</v>
      </c>
      <c r="B102" s="9"/>
      <c r="C102" s="9">
        <f t="shared" si="3"/>
        <v>2.3222960806132891</v>
      </c>
      <c r="D102" s="9"/>
      <c r="E102" s="9"/>
      <c r="F102" s="9"/>
      <c r="G102" s="9"/>
      <c r="H102" s="9"/>
      <c r="I102" s="9"/>
      <c r="J102" s="9"/>
      <c r="K102" s="9"/>
      <c r="L102" s="9"/>
      <c r="M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</row>
    <row r="103" spans="1:31" x14ac:dyDescent="0.25">
      <c r="A103" s="9">
        <v>14.109999999999996</v>
      </c>
      <c r="B103" s="9"/>
      <c r="C103" s="9">
        <f t="shared" si="3"/>
        <v>2.3091939268454369</v>
      </c>
      <c r="D103" s="9"/>
      <c r="E103" s="9"/>
      <c r="F103" s="9"/>
      <c r="G103" s="9"/>
      <c r="H103" s="9"/>
      <c r="I103" s="9"/>
      <c r="J103" s="9"/>
      <c r="K103" s="9"/>
      <c r="L103" s="9"/>
      <c r="M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</row>
    <row r="104" spans="1:31" x14ac:dyDescent="0.25">
      <c r="A104" s="9">
        <v>14.279999999999996</v>
      </c>
      <c r="B104" s="9"/>
      <c r="C104" s="9">
        <f t="shared" si="3"/>
        <v>2.2988401213718905</v>
      </c>
      <c r="D104" s="9"/>
      <c r="E104" s="9"/>
      <c r="F104" s="9"/>
      <c r="G104" s="9"/>
      <c r="H104" s="9"/>
      <c r="I104" s="9"/>
      <c r="J104" s="9"/>
      <c r="K104" s="9"/>
      <c r="L104" s="9"/>
      <c r="M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</row>
    <row r="105" spans="1:31" x14ac:dyDescent="0.25">
      <c r="A105" s="9">
        <v>14.449999999999996</v>
      </c>
      <c r="B105" s="9"/>
      <c r="C105" s="9">
        <f t="shared" si="3"/>
        <v>2.29074593930038</v>
      </c>
      <c r="D105" s="9"/>
      <c r="E105" s="9"/>
      <c r="F105" s="9"/>
      <c r="G105" s="9"/>
      <c r="H105" s="9"/>
      <c r="I105" s="9"/>
      <c r="J105" s="9"/>
      <c r="K105" s="9"/>
      <c r="L105" s="9"/>
      <c r="M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</row>
    <row r="106" spans="1:31" x14ac:dyDescent="0.25">
      <c r="A106" s="9">
        <v>14.619999999999996</v>
      </c>
      <c r="B106" s="9"/>
      <c r="C106" s="9">
        <f t="shared" si="3"/>
        <v>2.2844795978380192</v>
      </c>
      <c r="D106" s="9"/>
      <c r="E106" s="9"/>
      <c r="F106" s="9"/>
      <c r="G106" s="9"/>
      <c r="H106" s="9"/>
      <c r="I106" s="9"/>
      <c r="J106" s="9"/>
      <c r="K106" s="9"/>
      <c r="L106" s="9"/>
      <c r="M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</row>
    <row r="107" spans="1:31" x14ac:dyDescent="0.25">
      <c r="A107" s="9">
        <v>14.789999999999996</v>
      </c>
      <c r="B107" s="9"/>
      <c r="C107" s="9">
        <f t="shared" si="3"/>
        <v>2.2796710249501486</v>
      </c>
      <c r="D107" s="9"/>
      <c r="E107" s="9"/>
      <c r="F107" s="9"/>
      <c r="G107" s="9"/>
      <c r="H107" s="9"/>
      <c r="I107" s="9"/>
      <c r="J107" s="9"/>
      <c r="K107" s="9"/>
      <c r="L107" s="9"/>
      <c r="M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</row>
    <row r="108" spans="1:31" x14ac:dyDescent="0.25">
      <c r="A108" s="9">
        <v>14.959999999999996</v>
      </c>
      <c r="B108" s="9"/>
      <c r="C108" s="9">
        <f t="shared" si="3"/>
        <v>2.276010772620976</v>
      </c>
      <c r="D108" s="9"/>
      <c r="E108" s="9"/>
      <c r="F108" s="9"/>
      <c r="G108" s="9"/>
      <c r="H108" s="9"/>
      <c r="I108" s="9"/>
      <c r="J108" s="9"/>
      <c r="K108" s="9"/>
      <c r="L108" s="9"/>
      <c r="M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</row>
    <row r="109" spans="1:31" x14ac:dyDescent="0.25">
      <c r="A109" s="9">
        <v>15.129999999999995</v>
      </c>
      <c r="B109" s="9"/>
      <c r="C109" s="9">
        <f t="shared" si="3"/>
        <v>2.2732452847051308</v>
      </c>
      <c r="D109" s="9"/>
      <c r="E109" s="9"/>
      <c r="F109" s="9"/>
      <c r="G109" s="9"/>
      <c r="H109" s="9"/>
      <c r="I109" s="9"/>
      <c r="J109" s="9"/>
      <c r="K109" s="9"/>
      <c r="L109" s="9"/>
      <c r="M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</row>
    <row r="110" spans="1:31" x14ac:dyDescent="0.25">
      <c r="A110" s="9">
        <v>15.299999999999995</v>
      </c>
      <c r="B110" s="9"/>
      <c r="C110" s="9">
        <f t="shared" si="3"/>
        <v>2.2711702804072527</v>
      </c>
      <c r="D110" s="9"/>
      <c r="E110" s="9"/>
      <c r="F110" s="9"/>
      <c r="G110" s="9"/>
      <c r="H110" s="9"/>
      <c r="I110" s="9"/>
      <c r="J110" s="9"/>
      <c r="K110" s="9"/>
      <c r="L110" s="9"/>
      <c r="M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</row>
    <row r="111" spans="1:31" x14ac:dyDescent="0.25">
      <c r="A111" s="9">
        <v>15.469999999999995</v>
      </c>
      <c r="B111" s="9"/>
      <c r="C111" s="9">
        <f t="shared" si="3"/>
        <v>2.2696235037459447</v>
      </c>
      <c r="D111" s="9"/>
      <c r="E111" s="9"/>
      <c r="F111" s="9"/>
      <c r="G111" s="9"/>
      <c r="H111" s="9"/>
      <c r="I111" s="9"/>
      <c r="J111" s="9"/>
      <c r="K111" s="9"/>
      <c r="L111" s="9"/>
      <c r="M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</row>
    <row r="112" spans="1:31" x14ac:dyDescent="0.25">
      <c r="A112" s="9">
        <v>15.639999999999995</v>
      </c>
      <c r="B112" s="9"/>
      <c r="C112" s="9">
        <f t="shared" si="3"/>
        <v>2.2684776374042515</v>
      </c>
      <c r="D112" s="9"/>
      <c r="E112" s="9"/>
      <c r="F112" s="9"/>
      <c r="G112" s="9"/>
      <c r="H112" s="9"/>
      <c r="I112" s="9"/>
      <c r="J112" s="9"/>
      <c r="K112" s="9"/>
      <c r="L112" s="9"/>
      <c r="M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</row>
    <row r="113" spans="1:31" x14ac:dyDescent="0.25">
      <c r="A113" s="9">
        <v>15.809999999999995</v>
      </c>
      <c r="B113" s="9"/>
      <c r="C113" s="9">
        <f t="shared" si="3"/>
        <v>2.2676338312117497</v>
      </c>
      <c r="D113" s="9"/>
      <c r="E113" s="9"/>
      <c r="F113" s="9"/>
      <c r="G113" s="9"/>
      <c r="H113" s="9"/>
      <c r="I113" s="9"/>
      <c r="J113" s="9"/>
      <c r="K113" s="9"/>
      <c r="L113" s="9"/>
      <c r="M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</row>
    <row r="114" spans="1:31" x14ac:dyDescent="0.25">
      <c r="A114" s="9">
        <v>15.979999999999995</v>
      </c>
      <c r="B114" s="9"/>
      <c r="C114" s="9">
        <f t="shared" si="3"/>
        <v>2.2670160526236343</v>
      </c>
      <c r="D114" s="9"/>
      <c r="E114" s="9"/>
      <c r="F114" s="9"/>
      <c r="G114" s="9"/>
      <c r="H114" s="9"/>
      <c r="I114" s="9"/>
      <c r="J114" s="9"/>
      <c r="K114" s="9"/>
      <c r="L114" s="9"/>
      <c r="M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</row>
    <row r="115" spans="1:31" x14ac:dyDescent="0.25">
      <c r="A115" s="9">
        <v>16.149999999999995</v>
      </c>
      <c r="B115" s="9"/>
      <c r="C115" s="9">
        <f t="shared" si="3"/>
        <v>2.2665663111157386</v>
      </c>
      <c r="D115" s="9"/>
      <c r="E115" s="9"/>
      <c r="F115" s="9"/>
      <c r="G115" s="9"/>
      <c r="H115" s="9"/>
      <c r="I115" s="9"/>
      <c r="J115" s="9"/>
      <c r="K115" s="9"/>
      <c r="L115" s="9"/>
      <c r="M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</row>
    <row r="116" spans="1:31" x14ac:dyDescent="0.25">
      <c r="A116" s="9">
        <v>16.319999999999997</v>
      </c>
      <c r="B116" s="9"/>
      <c r="C116" s="9">
        <f t="shared" si="3"/>
        <v>2.266240717723917</v>
      </c>
      <c r="D116" s="9"/>
      <c r="E116" s="9"/>
      <c r="F116" s="9"/>
      <c r="G116" s="9"/>
      <c r="H116" s="9"/>
      <c r="I116" s="9"/>
      <c r="J116" s="9"/>
      <c r="K116" s="9"/>
      <c r="L116" s="9"/>
      <c r="M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</row>
    <row r="117" spans="1:31" x14ac:dyDescent="0.25">
      <c r="A117" s="9">
        <v>16.489999999999998</v>
      </c>
      <c r="B117" s="9"/>
      <c r="C117" s="9">
        <f t="shared" si="3"/>
        <v>2.2660062944638049</v>
      </c>
      <c r="D117" s="9"/>
      <c r="E117" s="9"/>
      <c r="F117" s="9"/>
      <c r="G117" s="9"/>
      <c r="H117" s="9"/>
      <c r="I117" s="9"/>
      <c r="J117" s="9"/>
      <c r="K117" s="9"/>
      <c r="L117" s="9"/>
      <c r="M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</row>
    <row r="118" spans="1:31" x14ac:dyDescent="0.25">
      <c r="A118" s="9">
        <v>16.66</v>
      </c>
      <c r="B118" s="9"/>
      <c r="C118" s="9">
        <f t="shared" si="3"/>
        <v>2.2658384300173218</v>
      </c>
      <c r="D118" s="9"/>
      <c r="E118" s="9"/>
      <c r="F118" s="9"/>
      <c r="G118" s="9"/>
      <c r="H118" s="9"/>
      <c r="I118" s="9"/>
      <c r="J118" s="9"/>
      <c r="K118" s="9"/>
      <c r="L118" s="9"/>
      <c r="M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</row>
    <row r="119" spans="1:31" x14ac:dyDescent="0.25">
      <c r="A119" s="9">
        <v>16.830000000000002</v>
      </c>
      <c r="B119" s="9"/>
      <c r="C119" s="9">
        <f t="shared" si="3"/>
        <v>2.2657188764089442</v>
      </c>
      <c r="D119" s="9"/>
      <c r="E119" s="9"/>
      <c r="F119" s="9"/>
      <c r="G119" s="9"/>
      <c r="H119" s="9"/>
      <c r="I119" s="9"/>
      <c r="J119" s="9"/>
      <c r="K119" s="9"/>
      <c r="L119" s="9"/>
      <c r="M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</row>
  </sheetData>
  <mergeCells count="1">
    <mergeCell ref="F12:L14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zoomScale="90" zoomScaleNormal="90" workbookViewId="0">
      <selection sqref="A1:D16"/>
    </sheetView>
  </sheetViews>
  <sheetFormatPr defaultRowHeight="15" x14ac:dyDescent="0.25"/>
  <cols>
    <col min="1" max="5" width="9.140625" style="10"/>
    <col min="6" max="16384" width="9.140625" style="1"/>
  </cols>
  <sheetData>
    <row r="1" spans="1:4" x14ac:dyDescent="0.25">
      <c r="A1" s="10" t="s">
        <v>0</v>
      </c>
      <c r="B1" s="10" t="s">
        <v>1</v>
      </c>
      <c r="C1" s="10" t="s">
        <v>2</v>
      </c>
      <c r="D1" s="10" t="s">
        <v>3</v>
      </c>
    </row>
    <row r="2" spans="1:4" x14ac:dyDescent="0.25">
      <c r="A2" s="10">
        <v>0</v>
      </c>
      <c r="B2" s="11">
        <f>LOG10(1.97*10^5)</f>
        <v>5.2944662261615933</v>
      </c>
      <c r="C2" s="10">
        <v>13126</v>
      </c>
      <c r="D2" s="10" t="s">
        <v>4</v>
      </c>
    </row>
    <row r="3" spans="1:4" x14ac:dyDescent="0.25">
      <c r="A3" s="10">
        <v>11</v>
      </c>
      <c r="B3" s="11">
        <f>LOG10(3.7*10^3)</f>
        <v>3.568201724066995</v>
      </c>
      <c r="C3" s="10">
        <v>13126</v>
      </c>
      <c r="D3" s="10" t="s">
        <v>4</v>
      </c>
    </row>
    <row r="4" spans="1:4" x14ac:dyDescent="0.25">
      <c r="A4" s="10">
        <v>13</v>
      </c>
      <c r="B4" s="11">
        <f>LOG10(1.85*10^2)</f>
        <v>2.2671717284030137</v>
      </c>
      <c r="C4" s="10">
        <v>13126</v>
      </c>
      <c r="D4" s="10" t="s">
        <v>4</v>
      </c>
    </row>
    <row r="5" spans="1:4" x14ac:dyDescent="0.25">
      <c r="A5" s="10">
        <v>14</v>
      </c>
      <c r="B5" s="11">
        <f>LOG10(1.35*10^2)</f>
        <v>2.1303337684950061</v>
      </c>
      <c r="C5" s="10">
        <v>13126</v>
      </c>
      <c r="D5" s="10" t="s">
        <v>4</v>
      </c>
    </row>
    <row r="6" spans="1:4" x14ac:dyDescent="0.25">
      <c r="A6" s="10">
        <v>17</v>
      </c>
      <c r="B6" s="11">
        <f>LOG10(1.65*10^2)</f>
        <v>2.2174839442139063</v>
      </c>
      <c r="C6" s="10">
        <v>13126</v>
      </c>
      <c r="D6" s="10" t="s">
        <v>4</v>
      </c>
    </row>
    <row r="7" spans="1:4" x14ac:dyDescent="0.25">
      <c r="A7" s="10">
        <v>0</v>
      </c>
      <c r="B7" s="11">
        <f>LOG10(1.9*10^5)</f>
        <v>5.2787536009528289</v>
      </c>
      <c r="C7" s="10">
        <v>13126</v>
      </c>
      <c r="D7" s="10" t="s">
        <v>5</v>
      </c>
    </row>
    <row r="8" spans="1:4" x14ac:dyDescent="0.25">
      <c r="A8" s="10">
        <v>11</v>
      </c>
      <c r="B8" s="11">
        <f>LOG10(4.3*10^2)</f>
        <v>2.6334684555795866</v>
      </c>
      <c r="C8" s="10">
        <v>13126</v>
      </c>
      <c r="D8" s="10" t="s">
        <v>5</v>
      </c>
    </row>
    <row r="9" spans="1:4" x14ac:dyDescent="0.25">
      <c r="A9" s="10">
        <v>13</v>
      </c>
      <c r="B9" s="11">
        <f>LOG10(2.5*10^2)</f>
        <v>2.3979400086720375</v>
      </c>
      <c r="C9" s="10">
        <v>13126</v>
      </c>
      <c r="D9" s="10" t="s">
        <v>5</v>
      </c>
    </row>
    <row r="10" spans="1:4" x14ac:dyDescent="0.25">
      <c r="A10" s="10">
        <v>14</v>
      </c>
      <c r="B10" s="11">
        <f>LOG10(0.65*10^2)</f>
        <v>1.8129133566428555</v>
      </c>
      <c r="C10" s="10">
        <v>13126</v>
      </c>
      <c r="D10" s="10" t="s">
        <v>5</v>
      </c>
    </row>
    <row r="11" spans="1:4" x14ac:dyDescent="0.25">
      <c r="A11" s="10">
        <v>17</v>
      </c>
      <c r="B11" s="11">
        <f>LOG10(1.65*10^2)</f>
        <v>2.2174839442139063</v>
      </c>
      <c r="C11" s="10">
        <v>13126</v>
      </c>
      <c r="D11" s="10" t="s">
        <v>5</v>
      </c>
    </row>
    <row r="12" spans="1:4" x14ac:dyDescent="0.25">
      <c r="A12" s="10">
        <v>0</v>
      </c>
      <c r="B12" s="11">
        <f>LOG10(6*10^5)</f>
        <v>5.7781512503836439</v>
      </c>
      <c r="C12" s="10">
        <v>13126</v>
      </c>
      <c r="D12" s="10" t="s">
        <v>6</v>
      </c>
    </row>
    <row r="13" spans="1:4" x14ac:dyDescent="0.25">
      <c r="A13" s="10">
        <v>11</v>
      </c>
      <c r="B13" s="11">
        <f>LOG10(2.7*10^3)</f>
        <v>3.4313637641589874</v>
      </c>
      <c r="C13" s="10">
        <v>13126</v>
      </c>
      <c r="D13" s="10" t="s">
        <v>6</v>
      </c>
    </row>
    <row r="14" spans="1:4" x14ac:dyDescent="0.25">
      <c r="A14" s="10">
        <v>13</v>
      </c>
      <c r="B14" s="11">
        <f>LOG10(9.35*10^2)</f>
        <v>2.9708116108725178</v>
      </c>
      <c r="C14" s="10">
        <v>13126</v>
      </c>
      <c r="D14" s="10" t="s">
        <v>6</v>
      </c>
    </row>
    <row r="15" spans="1:4" x14ac:dyDescent="0.25">
      <c r="A15" s="10">
        <v>14</v>
      </c>
      <c r="B15" s="11">
        <f>LOG10(3.65*10^2)</f>
        <v>2.5622928644564746</v>
      </c>
      <c r="C15" s="10">
        <v>13126</v>
      </c>
      <c r="D15" s="10" t="s">
        <v>6</v>
      </c>
    </row>
    <row r="16" spans="1:4" x14ac:dyDescent="0.25">
      <c r="A16" s="10">
        <v>17</v>
      </c>
      <c r="B16" s="11">
        <f>LOG10(4.15*10^2)</f>
        <v>2.6180480967120929</v>
      </c>
      <c r="C16" s="10">
        <v>13126</v>
      </c>
      <c r="D16" s="10" t="s">
        <v>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17"/>
  <sheetViews>
    <sheetView zoomScale="90" zoomScaleNormal="90" workbookViewId="0"/>
  </sheetViews>
  <sheetFormatPr defaultRowHeight="15" x14ac:dyDescent="0.25"/>
  <cols>
    <col min="1" max="1" width="9.140625" style="10"/>
    <col min="2" max="3" width="9.85546875" style="10" customWidth="1"/>
    <col min="4" max="4" width="9.140625" style="10"/>
    <col min="6" max="6" width="11.140625" bestFit="1" customWidth="1"/>
  </cols>
  <sheetData>
    <row r="1" spans="1:29" ht="24" customHeight="1" x14ac:dyDescent="0.25">
      <c r="A1" s="3" t="s">
        <v>0</v>
      </c>
      <c r="B1" s="7" t="s">
        <v>7</v>
      </c>
      <c r="C1" s="7" t="s">
        <v>8</v>
      </c>
      <c r="D1" s="8" t="s">
        <v>9</v>
      </c>
      <c r="E1" s="5"/>
      <c r="F1" s="4" t="s">
        <v>11</v>
      </c>
      <c r="G1" s="4" t="s">
        <v>12</v>
      </c>
      <c r="H1" s="4" t="s">
        <v>18</v>
      </c>
      <c r="I1" s="5"/>
      <c r="J1" s="5"/>
      <c r="K1" s="5"/>
      <c r="L1" s="5"/>
      <c r="M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</row>
    <row r="2" spans="1:29" x14ac:dyDescent="0.25">
      <c r="A2" s="9">
        <v>0</v>
      </c>
      <c r="B2" s="9">
        <v>5.4771212547196626</v>
      </c>
      <c r="C2" s="9">
        <f t="shared" ref="C2:C14" si="0" xml:space="preserve"> -1*$G$2*A2/LN(10)+ $G$3</f>
        <v>5.5484730657870172</v>
      </c>
      <c r="D2" s="9">
        <f t="shared" ref="D2:D14" si="1" xml:space="preserve"> (B2 - C2)^2</f>
        <v>5.0910809425914602E-3</v>
      </c>
      <c r="E2" s="5"/>
      <c r="F2" s="5" t="s">
        <v>13</v>
      </c>
      <c r="G2" s="14">
        <v>0.52205879433215407</v>
      </c>
      <c r="H2" s="14">
        <v>4.8316626920028173E-2</v>
      </c>
      <c r="I2" s="5"/>
      <c r="J2" s="5"/>
      <c r="K2" s="5"/>
      <c r="L2" s="6" t="s">
        <v>19</v>
      </c>
      <c r="M2" s="14">
        <v>0.21798897090171684</v>
      </c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</row>
    <row r="3" spans="1:29" x14ac:dyDescent="0.25">
      <c r="A3" s="9">
        <v>11</v>
      </c>
      <c r="B3" s="9">
        <v>3.6020599913279625</v>
      </c>
      <c r="C3" s="9">
        <f t="shared" si="0"/>
        <v>3.0544732761043067</v>
      </c>
      <c r="D3" s="9">
        <f t="shared" si="1"/>
        <v>0.2998512106894331</v>
      </c>
      <c r="E3" s="5"/>
      <c r="F3" s="5" t="s">
        <v>14</v>
      </c>
      <c r="G3" s="14">
        <v>5.5484730657870172</v>
      </c>
      <c r="H3" s="14">
        <v>0.25765423101634155</v>
      </c>
      <c r="I3" s="5"/>
      <c r="J3" s="5"/>
      <c r="K3" s="5"/>
      <c r="L3" s="6" t="s">
        <v>22</v>
      </c>
      <c r="M3" s="14">
        <f>SQRT(M2)</f>
        <v>0.46689289018116015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</row>
    <row r="4" spans="1:29" x14ac:dyDescent="0.25">
      <c r="A4" s="9">
        <v>13</v>
      </c>
      <c r="B4" s="9">
        <v>1.6989700043360187</v>
      </c>
      <c r="C4" s="9">
        <f t="shared" si="0"/>
        <v>2.6010187688892685</v>
      </c>
      <c r="D4" s="9">
        <f t="shared" si="1"/>
        <v>0.81369197363204426</v>
      </c>
      <c r="E4" s="5"/>
      <c r="F4" s="5"/>
      <c r="G4" s="5"/>
      <c r="H4" s="5"/>
      <c r="I4" s="5"/>
      <c r="J4" s="5"/>
      <c r="K4" s="5"/>
      <c r="L4" s="6" t="s">
        <v>20</v>
      </c>
      <c r="M4" s="14">
        <v>0.91389228217203344</v>
      </c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  <c r="AA4" s="5"/>
      <c r="AB4" s="5"/>
      <c r="AC4" s="5"/>
    </row>
    <row r="5" spans="1:29" x14ac:dyDescent="0.25">
      <c r="A5" s="9">
        <v>17</v>
      </c>
      <c r="B5" s="9">
        <v>1.8129133566428555</v>
      </c>
      <c r="C5" s="9">
        <f t="shared" si="0"/>
        <v>1.6941097544591921</v>
      </c>
      <c r="D5" s="9">
        <f t="shared" si="1"/>
        <v>1.4114295891814144E-2</v>
      </c>
      <c r="E5" s="5"/>
      <c r="F5" s="5"/>
      <c r="G5" s="5"/>
      <c r="H5" s="5"/>
      <c r="I5" s="5"/>
      <c r="J5" s="5"/>
      <c r="K5" s="5"/>
      <c r="L5" s="6" t="s">
        <v>21</v>
      </c>
      <c r="M5" s="14">
        <v>0.90606430782403646</v>
      </c>
      <c r="O5" s="5"/>
      <c r="P5" s="5"/>
      <c r="Q5" s="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</row>
    <row r="6" spans="1:29" x14ac:dyDescent="0.25">
      <c r="A6" s="9">
        <v>0</v>
      </c>
      <c r="B6" s="9">
        <v>5.8633228601204559</v>
      </c>
      <c r="C6" s="9">
        <f t="shared" si="0"/>
        <v>5.5484730657870172</v>
      </c>
      <c r="D6" s="9">
        <f t="shared" si="1"/>
        <v>9.9130392991808675E-2</v>
      </c>
      <c r="E6" s="5"/>
      <c r="F6" s="5"/>
      <c r="G6" s="5"/>
      <c r="H6" s="5"/>
      <c r="I6" s="5"/>
      <c r="J6" s="5"/>
      <c r="K6" s="5"/>
      <c r="L6" s="5"/>
      <c r="M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x14ac:dyDescent="0.25">
      <c r="A7" s="9">
        <v>11</v>
      </c>
      <c r="B7" s="9">
        <v>2.8864907251724818</v>
      </c>
      <c r="C7" s="9">
        <f t="shared" si="0"/>
        <v>3.0544732761043067</v>
      </c>
      <c r="D7" s="9">
        <f t="shared" si="1"/>
        <v>2.8218137417563148E-2</v>
      </c>
      <c r="E7" s="5"/>
      <c r="F7" s="4" t="s">
        <v>23</v>
      </c>
      <c r="G7" s="5"/>
      <c r="H7" s="5"/>
      <c r="I7" s="5"/>
      <c r="J7" s="5"/>
      <c r="K7" s="5"/>
      <c r="L7" s="5"/>
      <c r="M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</row>
    <row r="8" spans="1:29" x14ac:dyDescent="0.25">
      <c r="A8" s="9">
        <v>13</v>
      </c>
      <c r="B8" s="9">
        <v>2.1760912590556813</v>
      </c>
      <c r="C8" s="9">
        <f t="shared" si="0"/>
        <v>2.6010187688892685</v>
      </c>
      <c r="D8" s="9">
        <f t="shared" si="1"/>
        <v>0.18056338861337334</v>
      </c>
      <c r="E8" s="5"/>
      <c r="F8" s="5" t="s">
        <v>29</v>
      </c>
      <c r="G8" s="5"/>
      <c r="H8" s="5"/>
      <c r="I8" s="5"/>
      <c r="J8" s="5"/>
      <c r="K8" s="5"/>
      <c r="L8" s="5"/>
      <c r="M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</row>
    <row r="9" spans="1:29" x14ac:dyDescent="0.25">
      <c r="A9" s="9">
        <v>14</v>
      </c>
      <c r="B9" s="9">
        <v>2.5854607295085006</v>
      </c>
      <c r="C9" s="9">
        <f t="shared" si="0"/>
        <v>2.3742915152817492</v>
      </c>
      <c r="D9" s="9">
        <f t="shared" si="1"/>
        <v>4.459243703714362E-2</v>
      </c>
      <c r="E9" s="5"/>
      <c r="F9" s="4" t="s">
        <v>25</v>
      </c>
      <c r="G9" s="5"/>
      <c r="H9" s="5"/>
      <c r="I9" s="5"/>
      <c r="J9" s="5"/>
      <c r="K9" s="5"/>
      <c r="L9" s="5"/>
      <c r="M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</row>
    <row r="10" spans="1:29" x14ac:dyDescent="0.25">
      <c r="A10" s="9">
        <v>17</v>
      </c>
      <c r="B10" s="9">
        <v>1.8129133566428555</v>
      </c>
      <c r="C10" s="9">
        <f t="shared" si="0"/>
        <v>1.6941097544591921</v>
      </c>
      <c r="D10" s="9">
        <f t="shared" si="1"/>
        <v>1.4114295891814144E-2</v>
      </c>
      <c r="E10" s="5"/>
      <c r="F10" s="5" t="s">
        <v>30</v>
      </c>
      <c r="G10" s="5"/>
      <c r="H10" s="5"/>
      <c r="I10" s="5"/>
      <c r="J10" s="5"/>
      <c r="K10" s="5"/>
      <c r="L10" s="5"/>
      <c r="M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</row>
    <row r="11" spans="1:29" x14ac:dyDescent="0.25">
      <c r="A11" s="9">
        <v>0</v>
      </c>
      <c r="B11" s="9">
        <v>5.6020599913279625</v>
      </c>
      <c r="C11" s="9">
        <f t="shared" si="0"/>
        <v>5.5484730657870172</v>
      </c>
      <c r="D11" s="9">
        <f t="shared" si="1"/>
        <v>2.8715585889308214E-3</v>
      </c>
      <c r="E11" s="5"/>
      <c r="F11" s="4" t="s">
        <v>27</v>
      </c>
      <c r="G11" s="5"/>
      <c r="H11" s="5"/>
      <c r="I11" s="5"/>
      <c r="J11" s="5"/>
      <c r="K11" s="5"/>
      <c r="L11" s="5"/>
      <c r="M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</row>
    <row r="12" spans="1:29" x14ac:dyDescent="0.25">
      <c r="A12" s="9">
        <v>11</v>
      </c>
      <c r="B12" s="9">
        <v>2.7993405494535817</v>
      </c>
      <c r="C12" s="9">
        <f t="shared" si="0"/>
        <v>3.0544732761043067</v>
      </c>
      <c r="D12" s="9">
        <f t="shared" si="1"/>
        <v>6.5092708208233596E-2</v>
      </c>
      <c r="E12" s="5"/>
      <c r="F12" s="18" t="s">
        <v>31</v>
      </c>
      <c r="G12" s="19"/>
      <c r="H12" s="19"/>
      <c r="I12" s="19"/>
      <c r="J12" s="19"/>
      <c r="K12" s="19"/>
      <c r="L12" s="19"/>
      <c r="M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</row>
    <row r="13" spans="1:29" x14ac:dyDescent="0.25">
      <c r="A13" s="9">
        <v>14</v>
      </c>
      <c r="B13" s="9">
        <v>2</v>
      </c>
      <c r="C13" s="9">
        <f t="shared" si="0"/>
        <v>2.3742915152817492</v>
      </c>
      <c r="D13" s="9">
        <f t="shared" si="1"/>
        <v>0.1400941384119079</v>
      </c>
      <c r="E13" s="5"/>
      <c r="F13" s="19"/>
      <c r="G13" s="19"/>
      <c r="H13" s="19"/>
      <c r="I13" s="19"/>
      <c r="J13" s="19"/>
      <c r="K13" s="19"/>
      <c r="L13" s="19"/>
      <c r="M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</row>
    <row r="14" spans="1:29" x14ac:dyDescent="0.25">
      <c r="A14" s="9">
        <v>17</v>
      </c>
      <c r="B14" s="9">
        <v>2.5250448070368452</v>
      </c>
      <c r="C14" s="9">
        <f t="shared" si="0"/>
        <v>1.6941097544591921</v>
      </c>
      <c r="D14" s="9">
        <f t="shared" si="1"/>
        <v>0.69045306160222708</v>
      </c>
      <c r="E14" s="5"/>
      <c r="F14" s="19"/>
      <c r="G14" s="19"/>
      <c r="H14" s="19"/>
      <c r="I14" s="19"/>
      <c r="J14" s="19"/>
      <c r="K14" s="19"/>
      <c r="L14" s="19"/>
      <c r="M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</row>
    <row r="15" spans="1:29" x14ac:dyDescent="0.25">
      <c r="A15" s="8" t="s">
        <v>10</v>
      </c>
      <c r="B15" s="9"/>
      <c r="C15" s="9"/>
      <c r="D15" s="9">
        <f>SUM(D2:D14)</f>
        <v>2.3978786799188851</v>
      </c>
      <c r="E15" s="5"/>
      <c r="F15" s="5"/>
      <c r="G15" s="5"/>
      <c r="H15" s="5"/>
      <c r="I15" s="5"/>
      <c r="J15" s="5"/>
      <c r="K15" s="5"/>
      <c r="L15" s="5"/>
      <c r="M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</row>
    <row r="16" spans="1:29" x14ac:dyDescent="0.25">
      <c r="A16" s="9"/>
      <c r="B16" s="9"/>
      <c r="C16" s="9"/>
      <c r="D16" s="9"/>
      <c r="E16" s="5"/>
      <c r="F16" s="5"/>
      <c r="G16" s="5"/>
      <c r="H16" s="5"/>
      <c r="I16" s="5"/>
      <c r="J16" s="5"/>
      <c r="K16" s="5"/>
      <c r="L16" s="5"/>
      <c r="M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</row>
    <row r="17" spans="1:29" x14ac:dyDescent="0.25">
      <c r="A17" s="9"/>
      <c r="B17" s="9"/>
      <c r="C17" s="9"/>
      <c r="D17" s="9"/>
      <c r="E17" s="5"/>
      <c r="F17" s="5"/>
      <c r="G17" s="5"/>
      <c r="H17" s="5"/>
      <c r="I17" s="5"/>
      <c r="J17" s="5"/>
      <c r="K17" s="5"/>
      <c r="L17" s="5"/>
      <c r="M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</row>
    <row r="18" spans="1:29" x14ac:dyDescent="0.25">
      <c r="A18" s="9">
        <v>0</v>
      </c>
      <c r="B18" s="9"/>
      <c r="C18" s="9">
        <f xml:space="preserve"> -1*$G$2*A18/LN(10)+ $G$3</f>
        <v>5.5484730657870172</v>
      </c>
      <c r="D18" s="9"/>
      <c r="E18" s="5"/>
      <c r="F18" s="5"/>
      <c r="G18" s="5"/>
      <c r="H18" s="5"/>
      <c r="I18" s="5"/>
      <c r="J18" s="5"/>
      <c r="K18" s="5"/>
      <c r="L18" s="5"/>
      <c r="M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</row>
    <row r="19" spans="1:29" x14ac:dyDescent="0.25">
      <c r="A19" s="9">
        <v>0.17</v>
      </c>
      <c r="B19" s="9"/>
      <c r="C19" s="9">
        <f t="shared" ref="C19:C82" si="2" xml:space="preserve"> -1*$G$2*A19/LN(10)+ $G$3</f>
        <v>5.5099294326737391</v>
      </c>
      <c r="D19" s="9"/>
      <c r="E19" s="5"/>
      <c r="F19" s="5"/>
      <c r="G19" s="5"/>
      <c r="H19" s="5"/>
      <c r="I19" s="5"/>
      <c r="J19" s="5"/>
      <c r="K19" s="5"/>
      <c r="L19" s="5"/>
      <c r="M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  <c r="AC19" s="5"/>
    </row>
    <row r="20" spans="1:29" x14ac:dyDescent="0.25">
      <c r="A20" s="9">
        <v>0.34</v>
      </c>
      <c r="B20" s="9"/>
      <c r="C20" s="9">
        <f t="shared" si="2"/>
        <v>5.4713857995604602</v>
      </c>
      <c r="D20" s="9"/>
      <c r="E20" s="5"/>
      <c r="F20" s="5"/>
      <c r="G20" s="5"/>
      <c r="H20" s="5"/>
      <c r="I20" s="5"/>
      <c r="J20" s="5"/>
      <c r="K20" s="5"/>
      <c r="L20" s="5"/>
      <c r="M20" s="5"/>
      <c r="O20" s="5"/>
      <c r="P20" s="5"/>
      <c r="Q20" s="5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  <c r="AC20" s="5"/>
    </row>
    <row r="21" spans="1:29" x14ac:dyDescent="0.25">
      <c r="A21" s="9">
        <v>0.51</v>
      </c>
      <c r="B21" s="9"/>
      <c r="C21" s="9">
        <f t="shared" si="2"/>
        <v>5.4328421664471822</v>
      </c>
      <c r="D21" s="9"/>
      <c r="E21" s="5"/>
      <c r="F21" s="5"/>
      <c r="G21" s="5"/>
      <c r="H21" s="5"/>
      <c r="I21" s="5"/>
      <c r="J21" s="5"/>
      <c r="K21" s="5"/>
      <c r="L21" s="5"/>
      <c r="M21" s="5"/>
      <c r="O21" s="5"/>
      <c r="P21" s="5"/>
      <c r="Q21" s="5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  <c r="AC21" s="5"/>
    </row>
    <row r="22" spans="1:29" x14ac:dyDescent="0.25">
      <c r="A22" s="9">
        <v>0.68</v>
      </c>
      <c r="B22" s="9"/>
      <c r="C22" s="9">
        <f t="shared" si="2"/>
        <v>5.3942985333339042</v>
      </c>
      <c r="D22" s="9"/>
      <c r="E22" s="5"/>
      <c r="F22" s="5"/>
      <c r="G22" s="5"/>
      <c r="H22" s="5"/>
      <c r="I22" s="5"/>
      <c r="J22" s="5"/>
      <c r="K22" s="5"/>
      <c r="L22" s="5"/>
      <c r="M22" s="5"/>
      <c r="O22" s="5"/>
      <c r="P22" s="5"/>
      <c r="Q22" s="5"/>
      <c r="R22" s="5"/>
      <c r="S22" s="5"/>
      <c r="T22" s="5"/>
      <c r="U22" s="5"/>
      <c r="V22" s="5"/>
      <c r="W22" s="5"/>
      <c r="X22" s="5"/>
      <c r="Y22" s="5"/>
      <c r="Z22" s="5"/>
      <c r="AA22" s="5"/>
      <c r="AB22" s="5"/>
      <c r="AC22" s="5"/>
    </row>
    <row r="23" spans="1:29" x14ac:dyDescent="0.25">
      <c r="A23" s="9">
        <v>0.85000000000000009</v>
      </c>
      <c r="B23" s="9"/>
      <c r="C23" s="9">
        <f t="shared" si="2"/>
        <v>5.3557549002206262</v>
      </c>
      <c r="D23" s="9"/>
      <c r="E23" s="5"/>
      <c r="F23" s="5"/>
      <c r="G23" s="5"/>
      <c r="H23" s="5"/>
      <c r="I23" s="5"/>
      <c r="J23" s="5"/>
      <c r="K23" s="5"/>
      <c r="L23" s="5"/>
      <c r="M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  <c r="AC23" s="5"/>
    </row>
    <row r="24" spans="1:29" x14ac:dyDescent="0.25">
      <c r="A24" s="9">
        <v>1.02</v>
      </c>
      <c r="B24" s="9"/>
      <c r="C24" s="9">
        <f t="shared" si="2"/>
        <v>5.3172112671073473</v>
      </c>
      <c r="D24" s="9"/>
      <c r="E24" s="5"/>
      <c r="F24" s="5"/>
      <c r="G24" s="5"/>
      <c r="H24" s="5"/>
      <c r="I24" s="5"/>
      <c r="J24" s="5"/>
      <c r="K24" s="5"/>
      <c r="L24" s="5"/>
      <c r="M24" s="5"/>
      <c r="O24" s="5"/>
      <c r="P24" s="5"/>
      <c r="Q24" s="5"/>
      <c r="R24" s="5"/>
      <c r="S24" s="5"/>
      <c r="T24" s="5"/>
      <c r="U24" s="5"/>
      <c r="V24" s="5"/>
      <c r="W24" s="5"/>
      <c r="X24" s="5"/>
      <c r="Y24" s="5"/>
      <c r="Z24" s="5"/>
      <c r="AA24" s="5"/>
      <c r="AB24" s="5"/>
      <c r="AC24" s="5"/>
    </row>
    <row r="25" spans="1:29" x14ac:dyDescent="0.25">
      <c r="A25" s="9">
        <v>1.19</v>
      </c>
      <c r="B25" s="9"/>
      <c r="C25" s="9">
        <f t="shared" si="2"/>
        <v>5.2786676339940692</v>
      </c>
      <c r="D25" s="9"/>
      <c r="E25" s="5"/>
      <c r="F25" s="5"/>
      <c r="G25" s="5"/>
      <c r="H25" s="5"/>
      <c r="I25" s="5"/>
      <c r="J25" s="5"/>
      <c r="K25" s="5"/>
      <c r="L25" s="5"/>
      <c r="M25" s="5"/>
      <c r="O25" s="5"/>
      <c r="P25" s="5"/>
      <c r="Q25" s="5"/>
      <c r="R25" s="5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</row>
    <row r="26" spans="1:29" x14ac:dyDescent="0.25">
      <c r="A26" s="9">
        <v>1.3599999999999999</v>
      </c>
      <c r="B26" s="9"/>
      <c r="C26" s="9">
        <f t="shared" si="2"/>
        <v>5.2401240008807912</v>
      </c>
      <c r="D26" s="9"/>
      <c r="E26" s="5"/>
      <c r="F26" s="5"/>
      <c r="G26" s="5"/>
      <c r="H26" s="5"/>
      <c r="I26" s="5"/>
      <c r="J26" s="5"/>
      <c r="K26" s="5"/>
      <c r="L26" s="5"/>
      <c r="M26" s="5"/>
      <c r="O26" s="5"/>
      <c r="P26" s="5"/>
      <c r="Q26" s="5"/>
      <c r="R26" s="5"/>
      <c r="S26" s="5"/>
      <c r="T26" s="5"/>
      <c r="U26" s="5"/>
      <c r="V26" s="5"/>
      <c r="W26" s="5"/>
      <c r="X26" s="5"/>
      <c r="Y26" s="5"/>
      <c r="Z26" s="5"/>
      <c r="AA26" s="5"/>
      <c r="AB26" s="5"/>
      <c r="AC26" s="5"/>
    </row>
    <row r="27" spans="1:29" x14ac:dyDescent="0.25">
      <c r="A27" s="9">
        <v>1.5299999999999998</v>
      </c>
      <c r="B27" s="9"/>
      <c r="C27" s="9">
        <f t="shared" si="2"/>
        <v>5.2015803677675132</v>
      </c>
      <c r="D27" s="9"/>
      <c r="E27" s="5"/>
      <c r="F27" s="5"/>
      <c r="G27" s="5"/>
      <c r="H27" s="5"/>
      <c r="I27" s="5"/>
      <c r="J27" s="5"/>
      <c r="K27" s="5"/>
      <c r="L27" s="5"/>
      <c r="M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</row>
    <row r="28" spans="1:29" x14ac:dyDescent="0.25">
      <c r="A28" s="9">
        <v>1.6999999999999997</v>
      </c>
      <c r="B28" s="9"/>
      <c r="C28" s="9">
        <f t="shared" si="2"/>
        <v>5.1630367346542343</v>
      </c>
      <c r="D28" s="9"/>
      <c r="E28" s="5"/>
      <c r="F28" s="5"/>
      <c r="G28" s="5"/>
      <c r="H28" s="5"/>
      <c r="I28" s="5"/>
      <c r="J28" s="5"/>
      <c r="K28" s="5"/>
      <c r="L28" s="5"/>
      <c r="M28" s="5"/>
      <c r="O28" s="5"/>
      <c r="P28" s="5"/>
      <c r="Q28" s="5"/>
      <c r="R28" s="5"/>
      <c r="S28" s="5"/>
      <c r="T28" s="5"/>
      <c r="U28" s="5"/>
      <c r="V28" s="5"/>
      <c r="W28" s="5"/>
      <c r="X28" s="5"/>
      <c r="Y28" s="5"/>
      <c r="Z28" s="5"/>
      <c r="AA28" s="5"/>
      <c r="AB28" s="5"/>
      <c r="AC28" s="5"/>
    </row>
    <row r="29" spans="1:29" x14ac:dyDescent="0.25">
      <c r="A29" s="9">
        <v>1.8699999999999997</v>
      </c>
      <c r="B29" s="9"/>
      <c r="C29" s="9">
        <f t="shared" si="2"/>
        <v>5.1244931015409563</v>
      </c>
      <c r="D29" s="9"/>
      <c r="E29" s="5"/>
      <c r="F29" s="5"/>
      <c r="G29" s="5"/>
      <c r="H29" s="5"/>
      <c r="I29" s="5"/>
      <c r="J29" s="5"/>
      <c r="K29" s="5"/>
      <c r="L29" s="5"/>
      <c r="M29" s="5"/>
      <c r="O29" s="5"/>
      <c r="P29" s="5"/>
      <c r="Q29" s="5"/>
      <c r="R29" s="5"/>
      <c r="S29" s="5"/>
      <c r="T29" s="5"/>
      <c r="U29" s="5"/>
      <c r="V29" s="5"/>
      <c r="W29" s="5"/>
      <c r="X29" s="5"/>
      <c r="Y29" s="5"/>
      <c r="Z29" s="5"/>
      <c r="AA29" s="5"/>
      <c r="AB29" s="5"/>
      <c r="AC29" s="5"/>
    </row>
    <row r="30" spans="1:29" x14ac:dyDescent="0.25">
      <c r="A30" s="9">
        <v>2.0399999999999996</v>
      </c>
      <c r="B30" s="9"/>
      <c r="C30" s="9">
        <f t="shared" si="2"/>
        <v>5.0859494684276783</v>
      </c>
      <c r="D30" s="9"/>
      <c r="E30" s="5"/>
      <c r="F30" s="5"/>
      <c r="G30" s="5"/>
      <c r="H30" s="5"/>
      <c r="I30" s="5"/>
      <c r="J30" s="5"/>
      <c r="K30" s="5"/>
      <c r="L30" s="5"/>
      <c r="M30" s="5"/>
      <c r="O30" s="5"/>
      <c r="P30" s="5"/>
      <c r="Q30" s="5"/>
      <c r="R30" s="5"/>
      <c r="S30" s="5"/>
      <c r="T30" s="5"/>
      <c r="U30" s="5"/>
      <c r="V30" s="5"/>
      <c r="W30" s="5"/>
      <c r="X30" s="5"/>
      <c r="Y30" s="5"/>
      <c r="Z30" s="5"/>
      <c r="AA30" s="5"/>
      <c r="AB30" s="5"/>
      <c r="AC30" s="5"/>
    </row>
    <row r="31" spans="1:29" x14ac:dyDescent="0.25">
      <c r="A31" s="9">
        <v>2.2099999999999995</v>
      </c>
      <c r="B31" s="9"/>
      <c r="C31" s="9">
        <f t="shared" si="2"/>
        <v>5.0474058353144002</v>
      </c>
      <c r="D31" s="9"/>
      <c r="E31" s="5"/>
      <c r="F31" s="5"/>
      <c r="G31" s="5"/>
      <c r="H31" s="5"/>
      <c r="I31" s="5"/>
      <c r="J31" s="5"/>
      <c r="K31" s="5"/>
      <c r="L31" s="5"/>
      <c r="M31" s="5"/>
      <c r="O31" s="5"/>
      <c r="P31" s="5"/>
      <c r="Q31" s="5"/>
      <c r="R31" s="5"/>
      <c r="S31" s="5"/>
      <c r="T31" s="5"/>
      <c r="U31" s="5"/>
      <c r="V31" s="5"/>
      <c r="W31" s="5"/>
      <c r="X31" s="5"/>
      <c r="Y31" s="5"/>
      <c r="Z31" s="5"/>
      <c r="AA31" s="5"/>
      <c r="AB31" s="5"/>
      <c r="AC31" s="5"/>
    </row>
    <row r="32" spans="1:29" x14ac:dyDescent="0.25">
      <c r="A32" s="9">
        <v>2.3799999999999994</v>
      </c>
      <c r="B32" s="9"/>
      <c r="C32" s="9">
        <f t="shared" si="2"/>
        <v>5.0088622022011222</v>
      </c>
      <c r="D32" s="9"/>
      <c r="E32" s="5"/>
      <c r="F32" s="5"/>
      <c r="G32" s="5"/>
      <c r="H32" s="5"/>
      <c r="I32" s="5"/>
      <c r="J32" s="5"/>
      <c r="K32" s="5"/>
      <c r="L32" s="5"/>
      <c r="M32" s="5"/>
      <c r="O32" s="5"/>
      <c r="P32" s="5"/>
      <c r="Q32" s="5"/>
      <c r="R32" s="5"/>
      <c r="S32" s="5"/>
      <c r="T32" s="5"/>
      <c r="U32" s="5"/>
      <c r="V32" s="5"/>
      <c r="W32" s="5"/>
      <c r="X32" s="5"/>
      <c r="Y32" s="5"/>
      <c r="Z32" s="5"/>
      <c r="AA32" s="5"/>
      <c r="AB32" s="5"/>
      <c r="AC32" s="5"/>
    </row>
    <row r="33" spans="1:29" x14ac:dyDescent="0.25">
      <c r="A33" s="9">
        <v>2.5499999999999994</v>
      </c>
      <c r="B33" s="9"/>
      <c r="C33" s="9">
        <f t="shared" si="2"/>
        <v>4.9703185690878433</v>
      </c>
      <c r="D33" s="9"/>
      <c r="E33" s="5"/>
      <c r="F33" s="5"/>
      <c r="G33" s="5"/>
      <c r="H33" s="5"/>
      <c r="I33" s="5"/>
      <c r="J33" s="5"/>
      <c r="K33" s="5"/>
      <c r="L33" s="5"/>
      <c r="M33" s="5"/>
      <c r="O33" s="5"/>
      <c r="P33" s="5"/>
      <c r="Q33" s="5"/>
      <c r="R33" s="5"/>
      <c r="S33" s="5"/>
      <c r="T33" s="5"/>
      <c r="U33" s="5"/>
      <c r="V33" s="5"/>
      <c r="W33" s="5"/>
      <c r="X33" s="5"/>
      <c r="Y33" s="5"/>
      <c r="Z33" s="5"/>
      <c r="AA33" s="5"/>
      <c r="AB33" s="5"/>
      <c r="AC33" s="5"/>
    </row>
    <row r="34" spans="1:29" x14ac:dyDescent="0.25">
      <c r="A34" s="9">
        <v>2.7199999999999993</v>
      </c>
      <c r="B34" s="9"/>
      <c r="C34" s="9">
        <f t="shared" si="2"/>
        <v>4.9317749359745653</v>
      </c>
      <c r="D34" s="9"/>
      <c r="E34" s="5"/>
      <c r="F34" s="5"/>
      <c r="G34" s="5"/>
      <c r="H34" s="5"/>
      <c r="I34" s="5"/>
      <c r="J34" s="5"/>
      <c r="K34" s="5"/>
      <c r="L34" s="5"/>
      <c r="M34" s="5"/>
      <c r="O34" s="5"/>
      <c r="P34" s="5"/>
      <c r="Q34" s="5"/>
      <c r="R34" s="5"/>
      <c r="S34" s="5"/>
      <c r="T34" s="5"/>
      <c r="U34" s="5"/>
      <c r="V34" s="5"/>
      <c r="W34" s="5"/>
      <c r="X34" s="5"/>
      <c r="Y34" s="5"/>
      <c r="Z34" s="5"/>
      <c r="AA34" s="5"/>
      <c r="AB34" s="5"/>
      <c r="AC34" s="5"/>
    </row>
    <row r="35" spans="1:29" x14ac:dyDescent="0.25">
      <c r="A35" s="9">
        <v>2.8899999999999992</v>
      </c>
      <c r="B35" s="9"/>
      <c r="C35" s="9">
        <f t="shared" si="2"/>
        <v>4.8932313028612873</v>
      </c>
      <c r="D35" s="9"/>
      <c r="E35" s="5"/>
      <c r="F35" s="5"/>
      <c r="G35" s="5"/>
      <c r="H35" s="5"/>
      <c r="I35" s="5"/>
      <c r="J35" s="5"/>
      <c r="K35" s="5"/>
      <c r="L35" s="5"/>
      <c r="M35" s="5"/>
      <c r="O35" s="5"/>
      <c r="P35" s="5"/>
      <c r="Q35" s="5"/>
      <c r="R35" s="5"/>
      <c r="S35" s="5"/>
      <c r="T35" s="5"/>
      <c r="U35" s="5"/>
      <c r="V35" s="5"/>
      <c r="W35" s="5"/>
      <c r="X35" s="5"/>
      <c r="Y35" s="5"/>
      <c r="Z35" s="5"/>
      <c r="AA35" s="5"/>
      <c r="AB35" s="5"/>
      <c r="AC35" s="5"/>
    </row>
    <row r="36" spans="1:29" x14ac:dyDescent="0.25">
      <c r="A36" s="9">
        <v>3.0599999999999992</v>
      </c>
      <c r="B36" s="9"/>
      <c r="C36" s="9">
        <f t="shared" si="2"/>
        <v>4.8546876697480084</v>
      </c>
      <c r="D36" s="9"/>
      <c r="E36" s="5"/>
      <c r="F36" s="5"/>
      <c r="G36" s="5"/>
      <c r="H36" s="5"/>
      <c r="I36" s="5"/>
      <c r="J36" s="5"/>
      <c r="K36" s="5"/>
      <c r="L36" s="5"/>
      <c r="M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</row>
    <row r="37" spans="1:29" x14ac:dyDescent="0.25">
      <c r="A37" s="9">
        <v>3.2299999999999991</v>
      </c>
      <c r="B37" s="9"/>
      <c r="C37" s="9">
        <f t="shared" si="2"/>
        <v>4.8161440366347303</v>
      </c>
      <c r="D37" s="9"/>
      <c r="E37" s="5"/>
      <c r="F37" s="5"/>
      <c r="G37" s="5"/>
      <c r="H37" s="5"/>
      <c r="I37" s="5"/>
      <c r="J37" s="5"/>
      <c r="K37" s="5"/>
      <c r="L37" s="5"/>
      <c r="M37" s="5"/>
      <c r="O37" s="5"/>
      <c r="P37" s="5"/>
      <c r="Q37" s="5"/>
      <c r="R37" s="5"/>
      <c r="S37" s="5"/>
      <c r="T37" s="5"/>
      <c r="U37" s="5"/>
      <c r="V37" s="5"/>
      <c r="W37" s="5"/>
      <c r="X37" s="5"/>
      <c r="Y37" s="5"/>
      <c r="Z37" s="5"/>
      <c r="AA37" s="5"/>
      <c r="AB37" s="5"/>
      <c r="AC37" s="5"/>
    </row>
    <row r="38" spans="1:29" x14ac:dyDescent="0.25">
      <c r="A38" s="9">
        <v>3.399999999999999</v>
      </c>
      <c r="B38" s="9"/>
      <c r="C38" s="9">
        <f t="shared" si="2"/>
        <v>4.7776004035214523</v>
      </c>
      <c r="D38" s="9"/>
      <c r="E38" s="5"/>
      <c r="F38" s="5"/>
      <c r="G38" s="5"/>
      <c r="H38" s="5"/>
      <c r="I38" s="5"/>
      <c r="J38" s="5"/>
      <c r="K38" s="5"/>
      <c r="L38" s="5"/>
      <c r="M38" s="5"/>
      <c r="O38" s="5"/>
      <c r="P38" s="5"/>
      <c r="Q38" s="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</row>
    <row r="39" spans="1:29" x14ac:dyDescent="0.25">
      <c r="A39" s="9">
        <v>3.569999999999999</v>
      </c>
      <c r="B39" s="9"/>
      <c r="C39" s="9">
        <f t="shared" si="2"/>
        <v>4.7390567704081743</v>
      </c>
      <c r="D39" s="9"/>
      <c r="E39" s="5"/>
      <c r="F39" s="5"/>
      <c r="G39" s="5"/>
      <c r="H39" s="5"/>
      <c r="I39" s="5"/>
      <c r="J39" s="5"/>
      <c r="K39" s="5"/>
      <c r="L39" s="5"/>
      <c r="M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</row>
    <row r="40" spans="1:29" x14ac:dyDescent="0.25">
      <c r="A40" s="9">
        <v>3.7399999999999989</v>
      </c>
      <c r="B40" s="9"/>
      <c r="C40" s="9">
        <f t="shared" si="2"/>
        <v>4.7005131372948963</v>
      </c>
      <c r="D40" s="9"/>
      <c r="E40" s="5"/>
      <c r="F40" s="5"/>
      <c r="G40" s="5"/>
      <c r="H40" s="5"/>
      <c r="I40" s="5"/>
      <c r="J40" s="5"/>
      <c r="K40" s="5"/>
      <c r="L40" s="5"/>
      <c r="M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5"/>
      <c r="AB40" s="5"/>
      <c r="AC40" s="5"/>
    </row>
    <row r="41" spans="1:29" x14ac:dyDescent="0.25">
      <c r="A41" s="9">
        <v>3.9099999999999988</v>
      </c>
      <c r="B41" s="9"/>
      <c r="C41" s="9">
        <f t="shared" si="2"/>
        <v>4.6619695041816174</v>
      </c>
      <c r="D41" s="9"/>
      <c r="E41" s="5"/>
      <c r="F41" s="5"/>
      <c r="G41" s="5"/>
      <c r="H41" s="5"/>
      <c r="I41" s="5"/>
      <c r="J41" s="5"/>
      <c r="K41" s="5"/>
      <c r="L41" s="5"/>
      <c r="M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</row>
    <row r="42" spans="1:29" x14ac:dyDescent="0.25">
      <c r="A42" s="9">
        <v>4.0799999999999992</v>
      </c>
      <c r="B42" s="9"/>
      <c r="C42" s="9">
        <f t="shared" si="2"/>
        <v>4.6234258710683394</v>
      </c>
      <c r="D42" s="9"/>
      <c r="E42" s="5"/>
      <c r="F42" s="5"/>
      <c r="G42" s="5"/>
      <c r="H42" s="5"/>
      <c r="I42" s="5"/>
      <c r="J42" s="5"/>
      <c r="K42" s="5"/>
      <c r="L42" s="5"/>
      <c r="M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5"/>
      <c r="Z42" s="5"/>
      <c r="AA42" s="5"/>
      <c r="AB42" s="5"/>
      <c r="AC42" s="5"/>
    </row>
    <row r="43" spans="1:29" x14ac:dyDescent="0.25">
      <c r="A43" s="9">
        <v>4.2499999999999991</v>
      </c>
      <c r="B43" s="9"/>
      <c r="C43" s="9">
        <f t="shared" si="2"/>
        <v>4.5848822379550613</v>
      </c>
      <c r="D43" s="9"/>
      <c r="E43" s="5"/>
      <c r="F43" s="5"/>
      <c r="G43" s="5"/>
      <c r="H43" s="5"/>
      <c r="I43" s="5"/>
      <c r="J43" s="5"/>
      <c r="K43" s="5"/>
      <c r="L43" s="5"/>
      <c r="M43" s="5"/>
      <c r="O43" s="5"/>
      <c r="P43" s="5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</row>
    <row r="44" spans="1:29" x14ac:dyDescent="0.25">
      <c r="A44" s="9">
        <v>4.419999999999999</v>
      </c>
      <c r="B44" s="9"/>
      <c r="C44" s="9">
        <f t="shared" si="2"/>
        <v>4.5463386048417824</v>
      </c>
      <c r="D44" s="9"/>
      <c r="E44" s="5"/>
      <c r="F44" s="5"/>
      <c r="G44" s="5"/>
      <c r="H44" s="5"/>
      <c r="I44" s="5"/>
      <c r="J44" s="5"/>
      <c r="K44" s="5"/>
      <c r="L44" s="5"/>
      <c r="M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</row>
    <row r="45" spans="1:29" x14ac:dyDescent="0.25">
      <c r="A45" s="9">
        <v>4.589999999999999</v>
      </c>
      <c r="B45" s="9"/>
      <c r="C45" s="9">
        <f t="shared" si="2"/>
        <v>4.5077949717285044</v>
      </c>
      <c r="D45" s="9"/>
      <c r="E45" s="5"/>
      <c r="F45" s="5"/>
      <c r="G45" s="5"/>
      <c r="H45" s="5"/>
      <c r="I45" s="5"/>
      <c r="J45" s="5"/>
      <c r="K45" s="5"/>
      <c r="L45" s="5"/>
      <c r="M45" s="5"/>
      <c r="O45" s="5"/>
      <c r="P45" s="5"/>
      <c r="Q45" s="5"/>
      <c r="R45" s="5"/>
      <c r="S45" s="5"/>
      <c r="T45" s="5"/>
      <c r="U45" s="5"/>
      <c r="V45" s="5"/>
      <c r="W45" s="5"/>
      <c r="X45" s="5"/>
      <c r="Y45" s="5"/>
      <c r="Z45" s="5"/>
      <c r="AA45" s="5"/>
      <c r="AB45" s="5"/>
      <c r="AC45" s="5"/>
    </row>
    <row r="46" spans="1:29" x14ac:dyDescent="0.25">
      <c r="A46" s="9">
        <v>4.7599999999999989</v>
      </c>
      <c r="B46" s="9"/>
      <c r="C46" s="9">
        <f t="shared" si="2"/>
        <v>4.4692513386152264</v>
      </c>
      <c r="D46" s="9"/>
      <c r="E46" s="5"/>
      <c r="F46" s="5"/>
      <c r="G46" s="5"/>
      <c r="H46" s="5"/>
      <c r="I46" s="5"/>
      <c r="J46" s="5"/>
      <c r="K46" s="5"/>
      <c r="L46" s="5"/>
      <c r="M46" s="5"/>
      <c r="O46" s="5"/>
      <c r="P46" s="5"/>
      <c r="Q46" s="5"/>
      <c r="R46" s="5"/>
      <c r="S46" s="5"/>
      <c r="T46" s="5"/>
      <c r="U46" s="5"/>
      <c r="V46" s="5"/>
      <c r="W46" s="5"/>
      <c r="X46" s="5"/>
      <c r="Y46" s="5"/>
      <c r="Z46" s="5"/>
      <c r="AA46" s="5"/>
      <c r="AB46" s="5"/>
      <c r="AC46" s="5"/>
    </row>
    <row r="47" spans="1:29" x14ac:dyDescent="0.25">
      <c r="A47" s="9">
        <v>4.9299999999999988</v>
      </c>
      <c r="B47" s="9"/>
      <c r="C47" s="9">
        <f t="shared" si="2"/>
        <v>4.4307077055019484</v>
      </c>
      <c r="D47" s="9"/>
      <c r="E47" s="5"/>
      <c r="F47" s="5"/>
      <c r="G47" s="5"/>
      <c r="H47" s="5"/>
      <c r="I47" s="5"/>
      <c r="J47" s="5"/>
      <c r="K47" s="5"/>
      <c r="L47" s="5"/>
      <c r="M47" s="5"/>
      <c r="O47" s="5"/>
      <c r="P47" s="5"/>
      <c r="Q47" s="5"/>
      <c r="R47" s="5"/>
      <c r="S47" s="5"/>
      <c r="T47" s="5"/>
      <c r="U47" s="5"/>
      <c r="V47" s="5"/>
      <c r="W47" s="5"/>
      <c r="X47" s="5"/>
      <c r="Y47" s="5"/>
      <c r="Z47" s="5"/>
      <c r="AA47" s="5"/>
      <c r="AB47" s="5"/>
      <c r="AC47" s="5"/>
    </row>
    <row r="48" spans="1:29" x14ac:dyDescent="0.25">
      <c r="A48" s="9">
        <v>5.0999999999999988</v>
      </c>
      <c r="B48" s="9"/>
      <c r="C48" s="9">
        <f t="shared" si="2"/>
        <v>4.3921640723886703</v>
      </c>
      <c r="D48" s="9"/>
      <c r="E48" s="5"/>
      <c r="F48" s="5"/>
      <c r="G48" s="5"/>
      <c r="H48" s="5"/>
      <c r="I48" s="5"/>
      <c r="J48" s="5"/>
      <c r="K48" s="5"/>
      <c r="L48" s="5"/>
      <c r="M48" s="5"/>
      <c r="O48" s="5"/>
      <c r="P48" s="5"/>
      <c r="Q48" s="5"/>
      <c r="R48" s="5"/>
      <c r="S48" s="5"/>
      <c r="T48" s="5"/>
      <c r="U48" s="5"/>
      <c r="V48" s="5"/>
      <c r="W48" s="5"/>
      <c r="X48" s="5"/>
      <c r="Y48" s="5"/>
      <c r="Z48" s="5"/>
      <c r="AA48" s="5"/>
      <c r="AB48" s="5"/>
      <c r="AC48" s="5"/>
    </row>
    <row r="49" spans="1:29" x14ac:dyDescent="0.25">
      <c r="A49" s="9">
        <v>5.2699999999999987</v>
      </c>
      <c r="B49" s="9"/>
      <c r="C49" s="9">
        <f t="shared" si="2"/>
        <v>4.3536204392753914</v>
      </c>
      <c r="D49" s="9"/>
      <c r="E49" s="5"/>
      <c r="F49" s="5"/>
      <c r="G49" s="5"/>
      <c r="H49" s="5"/>
      <c r="I49" s="5"/>
      <c r="J49" s="5"/>
      <c r="K49" s="5"/>
      <c r="L49" s="5"/>
      <c r="M49" s="5"/>
      <c r="O49" s="5"/>
      <c r="P49" s="5"/>
      <c r="Q49" s="5"/>
      <c r="R49" s="5"/>
      <c r="S49" s="5"/>
      <c r="T49" s="5"/>
      <c r="U49" s="5"/>
      <c r="V49" s="5"/>
      <c r="W49" s="5"/>
      <c r="X49" s="5"/>
      <c r="Y49" s="5"/>
      <c r="Z49" s="5"/>
      <c r="AA49" s="5"/>
      <c r="AB49" s="5"/>
      <c r="AC49" s="5"/>
    </row>
    <row r="50" spans="1:29" x14ac:dyDescent="0.25">
      <c r="A50" s="9">
        <v>5.4399999999999986</v>
      </c>
      <c r="B50" s="9"/>
      <c r="C50" s="9">
        <f t="shared" si="2"/>
        <v>4.3150768061621134</v>
      </c>
      <c r="D50" s="9"/>
      <c r="E50" s="5"/>
      <c r="F50" s="5"/>
      <c r="G50" s="5"/>
      <c r="H50" s="5"/>
      <c r="I50" s="5"/>
      <c r="J50" s="5"/>
      <c r="K50" s="5"/>
      <c r="L50" s="5"/>
      <c r="M50" s="5"/>
      <c r="O50" s="5"/>
      <c r="P50" s="5"/>
      <c r="Q50" s="5"/>
      <c r="R50" s="5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29" x14ac:dyDescent="0.25">
      <c r="A51" s="9">
        <v>5.6099999999999985</v>
      </c>
      <c r="B51" s="9"/>
      <c r="C51" s="9">
        <f t="shared" si="2"/>
        <v>4.2765331730488354</v>
      </c>
      <c r="D51" s="9"/>
      <c r="E51" s="5"/>
      <c r="F51" s="5"/>
      <c r="G51" s="5"/>
      <c r="H51" s="5"/>
      <c r="I51" s="5"/>
      <c r="J51" s="5"/>
      <c r="K51" s="5"/>
      <c r="L51" s="5"/>
      <c r="M51" s="5"/>
      <c r="O51" s="5"/>
      <c r="P51" s="5"/>
      <c r="Q51" s="5"/>
      <c r="R51" s="5"/>
      <c r="S51" s="5"/>
      <c r="T51" s="5"/>
      <c r="U51" s="5"/>
      <c r="V51" s="5"/>
      <c r="W51" s="5"/>
      <c r="X51" s="5"/>
      <c r="Y51" s="5"/>
      <c r="Z51" s="5"/>
      <c r="AA51" s="5"/>
      <c r="AB51" s="5"/>
      <c r="AC51" s="5"/>
    </row>
    <row r="52" spans="1:29" x14ac:dyDescent="0.25">
      <c r="A52" s="9">
        <v>5.7799999999999985</v>
      </c>
      <c r="B52" s="9"/>
      <c r="C52" s="9">
        <f t="shared" si="2"/>
        <v>4.2379895399355565</v>
      </c>
      <c r="D52" s="9"/>
      <c r="E52" s="5"/>
      <c r="F52" s="5"/>
      <c r="G52" s="5"/>
      <c r="H52" s="5"/>
      <c r="I52" s="5"/>
      <c r="J52" s="5"/>
      <c r="K52" s="5"/>
      <c r="L52" s="5"/>
      <c r="M52" s="5"/>
      <c r="O52" s="5"/>
      <c r="P52" s="5"/>
      <c r="Q52" s="5"/>
      <c r="R52" s="5"/>
      <c r="S52" s="5"/>
      <c r="T52" s="5"/>
      <c r="U52" s="5"/>
      <c r="V52" s="5"/>
      <c r="W52" s="5"/>
      <c r="X52" s="5"/>
      <c r="Y52" s="5"/>
      <c r="Z52" s="5"/>
      <c r="AA52" s="5"/>
      <c r="AB52" s="5"/>
      <c r="AC52" s="5"/>
    </row>
    <row r="53" spans="1:29" x14ac:dyDescent="0.25">
      <c r="A53" s="9">
        <v>5.9499999999999984</v>
      </c>
      <c r="B53" s="9"/>
      <c r="C53" s="9">
        <f t="shared" si="2"/>
        <v>4.1994459068222785</v>
      </c>
      <c r="D53" s="9"/>
      <c r="E53" s="5"/>
      <c r="F53" s="5"/>
      <c r="G53" s="5"/>
      <c r="H53" s="5"/>
      <c r="I53" s="5"/>
      <c r="J53" s="5"/>
      <c r="K53" s="5"/>
      <c r="L53" s="5"/>
      <c r="M53" s="5"/>
      <c r="O53" s="5"/>
      <c r="P53" s="5"/>
      <c r="Q53" s="5"/>
      <c r="R53" s="5"/>
      <c r="S53" s="5"/>
      <c r="T53" s="5"/>
      <c r="U53" s="5"/>
      <c r="V53" s="5"/>
      <c r="W53" s="5"/>
      <c r="X53" s="5"/>
      <c r="Y53" s="5"/>
      <c r="Z53" s="5"/>
      <c r="AA53" s="5"/>
      <c r="AB53" s="5"/>
      <c r="AC53" s="5"/>
    </row>
    <row r="54" spans="1:29" x14ac:dyDescent="0.25">
      <c r="A54" s="9">
        <v>6.1199999999999983</v>
      </c>
      <c r="B54" s="9"/>
      <c r="C54" s="9">
        <f t="shared" si="2"/>
        <v>4.1609022737090005</v>
      </c>
      <c r="D54" s="9"/>
      <c r="E54" s="5"/>
      <c r="F54" s="5"/>
      <c r="G54" s="5"/>
      <c r="H54" s="5"/>
      <c r="I54" s="5"/>
      <c r="J54" s="5"/>
      <c r="K54" s="5"/>
      <c r="L54" s="5"/>
      <c r="M54" s="5"/>
      <c r="O54" s="5"/>
      <c r="P54" s="5"/>
      <c r="Q54" s="5"/>
      <c r="R54" s="5"/>
      <c r="S54" s="5"/>
      <c r="T54" s="5"/>
      <c r="U54" s="5"/>
      <c r="V54" s="5"/>
      <c r="W54" s="5"/>
      <c r="X54" s="5"/>
      <c r="Y54" s="5"/>
      <c r="Z54" s="5"/>
      <c r="AA54" s="5"/>
      <c r="AB54" s="5"/>
      <c r="AC54" s="5"/>
    </row>
    <row r="55" spans="1:29" x14ac:dyDescent="0.25">
      <c r="A55" s="9">
        <v>6.2899999999999983</v>
      </c>
      <c r="B55" s="9"/>
      <c r="C55" s="9">
        <f t="shared" si="2"/>
        <v>4.1223586405957224</v>
      </c>
      <c r="D55" s="9"/>
      <c r="E55" s="5"/>
      <c r="F55" s="5"/>
      <c r="G55" s="5"/>
      <c r="H55" s="5"/>
      <c r="I55" s="5"/>
      <c r="J55" s="5"/>
      <c r="K55" s="5"/>
      <c r="L55" s="5"/>
      <c r="M55" s="5"/>
      <c r="O55" s="5"/>
      <c r="P55" s="5"/>
      <c r="Q55" s="5"/>
      <c r="R55" s="5"/>
      <c r="S55" s="5"/>
      <c r="T55" s="5"/>
      <c r="U55" s="5"/>
      <c r="V55" s="5"/>
      <c r="W55" s="5"/>
      <c r="X55" s="5"/>
      <c r="Y55" s="5"/>
      <c r="Z55" s="5"/>
      <c r="AA55" s="5"/>
      <c r="AB55" s="5"/>
      <c r="AC55" s="5"/>
    </row>
    <row r="56" spans="1:29" x14ac:dyDescent="0.25">
      <c r="A56" s="9">
        <v>6.4599999999999982</v>
      </c>
      <c r="B56" s="9"/>
      <c r="C56" s="9">
        <f t="shared" si="2"/>
        <v>4.0838150074824444</v>
      </c>
      <c r="D56" s="9"/>
      <c r="E56" s="5"/>
      <c r="F56" s="5"/>
      <c r="G56" s="5"/>
      <c r="H56" s="5"/>
      <c r="I56" s="5"/>
      <c r="J56" s="5"/>
      <c r="K56" s="5"/>
      <c r="L56" s="5"/>
      <c r="M56" s="5"/>
      <c r="O56" s="5"/>
      <c r="P56" s="5"/>
      <c r="Q56" s="5"/>
      <c r="R56" s="5"/>
      <c r="S56" s="5"/>
      <c r="T56" s="5"/>
      <c r="U56" s="5"/>
      <c r="V56" s="5"/>
      <c r="W56" s="5"/>
      <c r="X56" s="5"/>
      <c r="Y56" s="5"/>
      <c r="Z56" s="5"/>
      <c r="AA56" s="5"/>
      <c r="AB56" s="5"/>
      <c r="AC56" s="5"/>
    </row>
    <row r="57" spans="1:29" x14ac:dyDescent="0.25">
      <c r="A57" s="9">
        <v>6.6299999999999981</v>
      </c>
      <c r="B57" s="9"/>
      <c r="C57" s="9">
        <f t="shared" si="2"/>
        <v>4.0452713743691655</v>
      </c>
      <c r="D57" s="9"/>
      <c r="E57" s="5"/>
      <c r="F57" s="5"/>
      <c r="G57" s="5"/>
      <c r="H57" s="5"/>
      <c r="I57" s="5"/>
      <c r="J57" s="5"/>
      <c r="K57" s="5"/>
      <c r="L57" s="5"/>
      <c r="M57" s="5"/>
      <c r="O57" s="5"/>
      <c r="P57" s="5"/>
      <c r="Q57" s="5"/>
      <c r="R57" s="5"/>
      <c r="S57" s="5"/>
      <c r="T57" s="5"/>
      <c r="U57" s="5"/>
      <c r="V57" s="5"/>
      <c r="W57" s="5"/>
      <c r="X57" s="5"/>
      <c r="Y57" s="5"/>
      <c r="Z57" s="5"/>
      <c r="AA57" s="5"/>
      <c r="AB57" s="5"/>
      <c r="AC57" s="5"/>
    </row>
    <row r="58" spans="1:29" x14ac:dyDescent="0.25">
      <c r="A58" s="9">
        <v>6.799999999999998</v>
      </c>
      <c r="B58" s="9"/>
      <c r="C58" s="9">
        <f t="shared" si="2"/>
        <v>4.0067277412558875</v>
      </c>
      <c r="D58" s="9"/>
      <c r="E58" s="5"/>
      <c r="F58" s="5"/>
      <c r="G58" s="5"/>
      <c r="H58" s="5"/>
      <c r="I58" s="5"/>
      <c r="J58" s="5"/>
      <c r="K58" s="5"/>
      <c r="L58" s="5"/>
      <c r="M58" s="5"/>
      <c r="O58" s="5"/>
      <c r="P58" s="5"/>
      <c r="Q58" s="5"/>
      <c r="R58" s="5"/>
      <c r="S58" s="5"/>
      <c r="T58" s="5"/>
      <c r="U58" s="5"/>
      <c r="V58" s="5"/>
      <c r="W58" s="5"/>
      <c r="X58" s="5"/>
      <c r="Y58" s="5"/>
      <c r="Z58" s="5"/>
      <c r="AA58" s="5"/>
      <c r="AB58" s="5"/>
      <c r="AC58" s="5"/>
    </row>
    <row r="59" spans="1:29" x14ac:dyDescent="0.25">
      <c r="A59" s="9">
        <v>6.969999999999998</v>
      </c>
      <c r="B59" s="9"/>
      <c r="C59" s="9">
        <f t="shared" si="2"/>
        <v>3.9681841081426095</v>
      </c>
      <c r="D59" s="9"/>
      <c r="E59" s="5"/>
      <c r="F59" s="5"/>
      <c r="G59" s="5"/>
      <c r="H59" s="5"/>
      <c r="I59" s="5"/>
      <c r="J59" s="5"/>
      <c r="K59" s="5"/>
      <c r="L59" s="5"/>
      <c r="M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</row>
    <row r="60" spans="1:29" x14ac:dyDescent="0.25">
      <c r="A60" s="9">
        <v>7.1399999999999979</v>
      </c>
      <c r="B60" s="9"/>
      <c r="C60" s="9">
        <f t="shared" si="2"/>
        <v>3.929640475029331</v>
      </c>
      <c r="D60" s="9"/>
      <c r="E60" s="5"/>
      <c r="F60" s="5"/>
      <c r="G60" s="5"/>
      <c r="H60" s="5"/>
      <c r="I60" s="5"/>
      <c r="J60" s="5"/>
      <c r="K60" s="5"/>
      <c r="L60" s="5"/>
      <c r="M60" s="5"/>
      <c r="O60" s="5"/>
      <c r="P60" s="5"/>
      <c r="Q60" s="5"/>
      <c r="R60" s="5"/>
      <c r="S60" s="5"/>
      <c r="T60" s="5"/>
      <c r="U60" s="5"/>
      <c r="V60" s="5"/>
      <c r="W60" s="5"/>
      <c r="X60" s="5"/>
      <c r="Y60" s="5"/>
      <c r="Z60" s="5"/>
      <c r="AA60" s="5"/>
      <c r="AB60" s="5"/>
      <c r="AC60" s="5"/>
    </row>
    <row r="61" spans="1:29" x14ac:dyDescent="0.25">
      <c r="A61" s="9">
        <v>7.3099999999999978</v>
      </c>
      <c r="B61" s="9"/>
      <c r="C61" s="9">
        <f t="shared" si="2"/>
        <v>3.8910968419160525</v>
      </c>
      <c r="D61" s="9"/>
      <c r="E61" s="5"/>
      <c r="F61" s="5"/>
      <c r="G61" s="5"/>
      <c r="H61" s="5"/>
      <c r="I61" s="5"/>
      <c r="J61" s="5"/>
      <c r="K61" s="5"/>
      <c r="L61" s="5"/>
      <c r="M61" s="5"/>
      <c r="O61" s="5"/>
      <c r="P61" s="5"/>
      <c r="Q61" s="5"/>
      <c r="R61" s="5"/>
      <c r="S61" s="5"/>
      <c r="T61" s="5"/>
      <c r="U61" s="5"/>
      <c r="V61" s="5"/>
      <c r="W61" s="5"/>
      <c r="X61" s="5"/>
      <c r="Y61" s="5"/>
      <c r="Z61" s="5"/>
      <c r="AA61" s="5"/>
      <c r="AB61" s="5"/>
      <c r="AC61" s="5"/>
    </row>
    <row r="62" spans="1:29" x14ac:dyDescent="0.25">
      <c r="A62" s="9">
        <v>7.4799999999999978</v>
      </c>
      <c r="B62" s="9"/>
      <c r="C62" s="9">
        <f t="shared" si="2"/>
        <v>3.8525532088027745</v>
      </c>
      <c r="D62" s="9"/>
      <c r="E62" s="5"/>
      <c r="F62" s="5"/>
      <c r="G62" s="5"/>
      <c r="H62" s="5"/>
      <c r="I62" s="5"/>
      <c r="J62" s="5"/>
      <c r="K62" s="5"/>
      <c r="L62" s="5"/>
      <c r="M62" s="5"/>
      <c r="O62" s="5"/>
      <c r="P62" s="5"/>
      <c r="Q62" s="5"/>
      <c r="R62" s="5"/>
      <c r="S62" s="5"/>
      <c r="T62" s="5"/>
      <c r="U62" s="5"/>
      <c r="V62" s="5"/>
      <c r="W62" s="5"/>
      <c r="X62" s="5"/>
      <c r="Y62" s="5"/>
      <c r="Z62" s="5"/>
      <c r="AA62" s="5"/>
      <c r="AB62" s="5"/>
      <c r="AC62" s="5"/>
    </row>
    <row r="63" spans="1:29" x14ac:dyDescent="0.25">
      <c r="A63" s="9">
        <v>7.6499999999999977</v>
      </c>
      <c r="B63" s="9"/>
      <c r="C63" s="9">
        <f t="shared" si="2"/>
        <v>3.8140095756894965</v>
      </c>
      <c r="D63" s="9"/>
      <c r="E63" s="5"/>
      <c r="F63" s="5"/>
      <c r="G63" s="5"/>
      <c r="H63" s="5"/>
      <c r="I63" s="5"/>
      <c r="J63" s="5"/>
      <c r="K63" s="5"/>
      <c r="L63" s="5"/>
      <c r="M63" s="5"/>
      <c r="O63" s="5"/>
      <c r="P63" s="5"/>
      <c r="Q63" s="5"/>
      <c r="R63" s="5"/>
      <c r="S63" s="5"/>
      <c r="T63" s="5"/>
      <c r="U63" s="5"/>
      <c r="V63" s="5"/>
      <c r="W63" s="5"/>
      <c r="X63" s="5"/>
      <c r="Y63" s="5"/>
      <c r="Z63" s="5"/>
      <c r="AA63" s="5"/>
      <c r="AB63" s="5"/>
      <c r="AC63" s="5"/>
    </row>
    <row r="64" spans="1:29" x14ac:dyDescent="0.25">
      <c r="A64" s="9">
        <v>7.8199999999999976</v>
      </c>
      <c r="B64" s="9"/>
      <c r="C64" s="9">
        <f t="shared" si="2"/>
        <v>3.7754659425762176</v>
      </c>
      <c r="D64" s="9"/>
      <c r="E64" s="5"/>
      <c r="F64" s="5"/>
      <c r="G64" s="5"/>
      <c r="H64" s="5"/>
      <c r="I64" s="5"/>
      <c r="J64" s="5"/>
      <c r="K64" s="5"/>
      <c r="L64" s="5"/>
      <c r="M64" s="5"/>
      <c r="O64" s="5"/>
      <c r="P64" s="5"/>
      <c r="Q64" s="5"/>
      <c r="R64" s="5"/>
      <c r="S64" s="5"/>
      <c r="T64" s="5"/>
      <c r="U64" s="5"/>
      <c r="V64" s="5"/>
      <c r="W64" s="5"/>
      <c r="X64" s="5"/>
      <c r="Y64" s="5"/>
      <c r="Z64" s="5"/>
      <c r="AA64" s="5"/>
      <c r="AB64" s="5"/>
      <c r="AC64" s="5"/>
    </row>
    <row r="65" spans="1:29" x14ac:dyDescent="0.25">
      <c r="A65" s="9">
        <v>7.9899999999999975</v>
      </c>
      <c r="B65" s="9"/>
      <c r="C65" s="9">
        <f t="shared" si="2"/>
        <v>3.7369223094629396</v>
      </c>
      <c r="D65" s="9"/>
      <c r="E65" s="5"/>
      <c r="F65" s="5"/>
      <c r="G65" s="5"/>
      <c r="H65" s="5"/>
      <c r="I65" s="5"/>
      <c r="J65" s="5"/>
      <c r="K65" s="5"/>
      <c r="L65" s="5"/>
      <c r="M65" s="5"/>
      <c r="O65" s="5"/>
      <c r="P65" s="5"/>
      <c r="Q65" s="5"/>
      <c r="R65" s="5"/>
      <c r="S65" s="5"/>
      <c r="T65" s="5"/>
      <c r="U65" s="5"/>
      <c r="V65" s="5"/>
      <c r="W65" s="5"/>
      <c r="X65" s="5"/>
      <c r="Y65" s="5"/>
      <c r="Z65" s="5"/>
      <c r="AA65" s="5"/>
      <c r="AB65" s="5"/>
      <c r="AC65" s="5"/>
    </row>
    <row r="66" spans="1:29" x14ac:dyDescent="0.25">
      <c r="A66" s="9">
        <v>8.1599999999999984</v>
      </c>
      <c r="B66" s="9"/>
      <c r="C66" s="9">
        <f t="shared" si="2"/>
        <v>3.6983786763496616</v>
      </c>
      <c r="D66" s="9"/>
      <c r="E66" s="5"/>
      <c r="F66" s="5"/>
      <c r="G66" s="5"/>
      <c r="H66" s="5"/>
      <c r="I66" s="5"/>
      <c r="J66" s="5"/>
      <c r="K66" s="5"/>
      <c r="L66" s="5"/>
      <c r="M66" s="5"/>
      <c r="O66" s="5"/>
      <c r="P66" s="5"/>
      <c r="Q66" s="5"/>
      <c r="R66" s="5"/>
      <c r="S66" s="5"/>
      <c r="T66" s="5"/>
      <c r="U66" s="5"/>
      <c r="V66" s="5"/>
      <c r="W66" s="5"/>
      <c r="X66" s="5"/>
      <c r="Y66" s="5"/>
      <c r="Z66" s="5"/>
      <c r="AA66" s="5"/>
      <c r="AB66" s="5"/>
      <c r="AC66" s="5"/>
    </row>
    <row r="67" spans="1:29" x14ac:dyDescent="0.25">
      <c r="A67" s="9">
        <v>8.3299999999999983</v>
      </c>
      <c r="B67" s="9"/>
      <c r="C67" s="9">
        <f t="shared" si="2"/>
        <v>3.6598350432363831</v>
      </c>
      <c r="D67" s="9"/>
      <c r="E67" s="5"/>
      <c r="F67" s="5"/>
      <c r="G67" s="5"/>
      <c r="H67" s="5"/>
      <c r="I67" s="5"/>
      <c r="J67" s="5"/>
      <c r="K67" s="5"/>
      <c r="L67" s="5"/>
      <c r="M67" s="5"/>
      <c r="O67" s="5"/>
      <c r="P67" s="5"/>
      <c r="Q67" s="5"/>
      <c r="R67" s="5"/>
      <c r="S67" s="5"/>
      <c r="T67" s="5"/>
      <c r="U67" s="5"/>
      <c r="V67" s="5"/>
      <c r="W67" s="5"/>
      <c r="X67" s="5"/>
      <c r="Y67" s="5"/>
      <c r="Z67" s="5"/>
      <c r="AA67" s="5"/>
      <c r="AB67" s="5"/>
      <c r="AC67" s="5"/>
    </row>
    <row r="68" spans="1:29" x14ac:dyDescent="0.25">
      <c r="A68" s="9">
        <v>8.4999999999999982</v>
      </c>
      <c r="B68" s="9"/>
      <c r="C68" s="9">
        <f t="shared" si="2"/>
        <v>3.6212914101231051</v>
      </c>
      <c r="D68" s="9"/>
      <c r="E68" s="5"/>
      <c r="F68" s="5"/>
      <c r="G68" s="5"/>
      <c r="H68" s="5"/>
      <c r="I68" s="5"/>
      <c r="J68" s="5"/>
      <c r="K68" s="5"/>
      <c r="L68" s="5"/>
      <c r="M68" s="5"/>
      <c r="O68" s="5"/>
      <c r="P68" s="5"/>
      <c r="Q68" s="5"/>
      <c r="R68" s="5"/>
      <c r="S68" s="5"/>
      <c r="T68" s="5"/>
      <c r="U68" s="5"/>
      <c r="V68" s="5"/>
      <c r="W68" s="5"/>
      <c r="X68" s="5"/>
      <c r="Y68" s="5"/>
      <c r="Z68" s="5"/>
      <c r="AA68" s="5"/>
      <c r="AB68" s="5"/>
      <c r="AC68" s="5"/>
    </row>
    <row r="69" spans="1:29" x14ac:dyDescent="0.25">
      <c r="A69" s="9">
        <v>8.6699999999999982</v>
      </c>
      <c r="B69" s="9"/>
      <c r="C69" s="9">
        <f t="shared" si="2"/>
        <v>3.5827477770098266</v>
      </c>
      <c r="D69" s="9"/>
      <c r="E69" s="5"/>
      <c r="F69" s="5"/>
      <c r="G69" s="5"/>
      <c r="H69" s="5"/>
      <c r="I69" s="5"/>
      <c r="J69" s="5"/>
      <c r="K69" s="5"/>
      <c r="L69" s="5"/>
      <c r="M69" s="5"/>
      <c r="O69" s="5"/>
      <c r="P69" s="5"/>
      <c r="Q69" s="5"/>
      <c r="R69" s="5"/>
      <c r="S69" s="5"/>
      <c r="T69" s="5"/>
      <c r="U69" s="5"/>
      <c r="V69" s="5"/>
      <c r="W69" s="5"/>
      <c r="X69" s="5"/>
      <c r="Y69" s="5"/>
      <c r="Z69" s="5"/>
      <c r="AA69" s="5"/>
      <c r="AB69" s="5"/>
      <c r="AC69" s="5"/>
    </row>
    <row r="70" spans="1:29" x14ac:dyDescent="0.25">
      <c r="A70" s="9">
        <v>8.8399999999999981</v>
      </c>
      <c r="B70" s="9"/>
      <c r="C70" s="9">
        <f t="shared" si="2"/>
        <v>3.5442041438965481</v>
      </c>
      <c r="D70" s="9"/>
      <c r="E70" s="5"/>
      <c r="F70" s="5"/>
      <c r="G70" s="5"/>
      <c r="H70" s="5"/>
      <c r="I70" s="5"/>
      <c r="J70" s="5"/>
      <c r="K70" s="5"/>
      <c r="L70" s="5"/>
      <c r="M70" s="5"/>
      <c r="O70" s="5"/>
      <c r="P70" s="5"/>
      <c r="Q70" s="5"/>
      <c r="R70" s="5"/>
      <c r="S70" s="5"/>
      <c r="T70" s="5"/>
      <c r="U70" s="5"/>
      <c r="V70" s="5"/>
      <c r="W70" s="5"/>
      <c r="X70" s="5"/>
      <c r="Y70" s="5"/>
      <c r="Z70" s="5"/>
      <c r="AA70" s="5"/>
      <c r="AB70" s="5"/>
      <c r="AC70" s="5"/>
    </row>
    <row r="71" spans="1:29" x14ac:dyDescent="0.25">
      <c r="A71" s="9">
        <v>9.009999999999998</v>
      </c>
      <c r="B71" s="9"/>
      <c r="C71" s="9">
        <f t="shared" si="2"/>
        <v>3.5056605107832701</v>
      </c>
      <c r="D71" s="9"/>
      <c r="E71" s="5"/>
      <c r="F71" s="5"/>
      <c r="G71" s="5"/>
      <c r="H71" s="5"/>
      <c r="I71" s="5"/>
      <c r="J71" s="5"/>
      <c r="K71" s="5"/>
      <c r="L71" s="5"/>
      <c r="M71" s="5"/>
      <c r="O71" s="5"/>
      <c r="P71" s="5"/>
      <c r="Q71" s="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x14ac:dyDescent="0.25">
      <c r="A72" s="9">
        <v>9.1799999999999979</v>
      </c>
      <c r="B72" s="9"/>
      <c r="C72" s="9">
        <f t="shared" si="2"/>
        <v>3.4671168776699917</v>
      </c>
      <c r="D72" s="9"/>
      <c r="E72" s="5"/>
      <c r="F72" s="5"/>
      <c r="G72" s="5"/>
      <c r="H72" s="5"/>
      <c r="I72" s="5"/>
      <c r="J72" s="5"/>
      <c r="K72" s="5"/>
      <c r="L72" s="5"/>
      <c r="M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5"/>
      <c r="AB72" s="5"/>
      <c r="AC72" s="5"/>
    </row>
    <row r="73" spans="1:29" x14ac:dyDescent="0.25">
      <c r="A73" s="9">
        <v>9.3499999999999979</v>
      </c>
      <c r="B73" s="9"/>
      <c r="C73" s="9">
        <f t="shared" si="2"/>
        <v>3.4285732445567136</v>
      </c>
      <c r="D73" s="9"/>
      <c r="E73" s="5"/>
      <c r="F73" s="5"/>
      <c r="G73" s="5"/>
      <c r="H73" s="5"/>
      <c r="I73" s="5"/>
      <c r="J73" s="5"/>
      <c r="K73" s="5"/>
      <c r="L73" s="5"/>
      <c r="M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</row>
    <row r="74" spans="1:29" x14ac:dyDescent="0.25">
      <c r="A74" s="9">
        <v>9.5199999999999978</v>
      </c>
      <c r="B74" s="9"/>
      <c r="C74" s="9">
        <f t="shared" si="2"/>
        <v>3.3900296114434356</v>
      </c>
      <c r="D74" s="9"/>
      <c r="E74" s="5"/>
      <c r="F74" s="5"/>
      <c r="G74" s="5"/>
      <c r="H74" s="5"/>
      <c r="I74" s="5"/>
      <c r="J74" s="5"/>
      <c r="K74" s="5"/>
      <c r="L74" s="5"/>
      <c r="M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5"/>
      <c r="AB74" s="5"/>
      <c r="AC74" s="5"/>
    </row>
    <row r="75" spans="1:29" x14ac:dyDescent="0.25">
      <c r="A75" s="9">
        <v>9.6899999999999977</v>
      </c>
      <c r="B75" s="9"/>
      <c r="C75" s="9">
        <f t="shared" si="2"/>
        <v>3.3514859783301572</v>
      </c>
      <c r="D75" s="9"/>
      <c r="E75" s="5"/>
      <c r="F75" s="5"/>
      <c r="G75" s="5"/>
      <c r="H75" s="5"/>
      <c r="I75" s="5"/>
      <c r="J75" s="5"/>
      <c r="K75" s="5"/>
      <c r="L75" s="5"/>
      <c r="M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</row>
    <row r="76" spans="1:29" x14ac:dyDescent="0.25">
      <c r="A76" s="9">
        <v>9.8599999999999977</v>
      </c>
      <c r="B76" s="9"/>
      <c r="C76" s="9">
        <f t="shared" si="2"/>
        <v>3.3129423452168791</v>
      </c>
      <c r="D76" s="9"/>
      <c r="E76" s="5"/>
      <c r="F76" s="5"/>
      <c r="G76" s="5"/>
      <c r="H76" s="5"/>
      <c r="I76" s="5"/>
      <c r="J76" s="5"/>
      <c r="K76" s="5"/>
      <c r="L76" s="5"/>
      <c r="M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5"/>
      <c r="Z76" s="5"/>
      <c r="AA76" s="5"/>
      <c r="AB76" s="5"/>
      <c r="AC76" s="5"/>
    </row>
    <row r="77" spans="1:29" x14ac:dyDescent="0.25">
      <c r="A77" s="9">
        <v>10.029999999999998</v>
      </c>
      <c r="B77" s="9"/>
      <c r="C77" s="9">
        <f t="shared" si="2"/>
        <v>3.2743987121036007</v>
      </c>
      <c r="D77" s="9"/>
      <c r="E77" s="5"/>
      <c r="F77" s="5"/>
      <c r="G77" s="5"/>
      <c r="H77" s="5"/>
      <c r="I77" s="5"/>
      <c r="J77" s="5"/>
      <c r="K77" s="5"/>
      <c r="L77" s="5"/>
      <c r="M77" s="5"/>
      <c r="O77" s="5"/>
      <c r="P77" s="5"/>
      <c r="Q77" s="5"/>
      <c r="R77" s="5"/>
      <c r="S77" s="5"/>
      <c r="T77" s="5"/>
      <c r="U77" s="5"/>
      <c r="V77" s="5"/>
      <c r="W77" s="5"/>
      <c r="X77" s="5"/>
      <c r="Y77" s="5"/>
      <c r="Z77" s="5"/>
      <c r="AA77" s="5"/>
      <c r="AB77" s="5"/>
      <c r="AC77" s="5"/>
    </row>
    <row r="78" spans="1:29" x14ac:dyDescent="0.25">
      <c r="A78" s="9">
        <v>10.199999999999998</v>
      </c>
      <c r="B78" s="9"/>
      <c r="C78" s="9">
        <f t="shared" si="2"/>
        <v>3.2358550789903227</v>
      </c>
      <c r="D78" s="9"/>
      <c r="E78" s="5"/>
      <c r="F78" s="5"/>
      <c r="G78" s="5"/>
      <c r="H78" s="5"/>
      <c r="I78" s="5"/>
      <c r="J78" s="5"/>
      <c r="K78" s="5"/>
      <c r="L78" s="5"/>
      <c r="M78" s="5"/>
      <c r="O78" s="5"/>
      <c r="P78" s="5"/>
      <c r="Q78" s="5"/>
      <c r="R78" s="5"/>
      <c r="S78" s="5"/>
      <c r="T78" s="5"/>
      <c r="U78" s="5"/>
      <c r="V78" s="5"/>
      <c r="W78" s="5"/>
      <c r="X78" s="5"/>
      <c r="Y78" s="5"/>
      <c r="Z78" s="5"/>
      <c r="AA78" s="5"/>
      <c r="AB78" s="5"/>
      <c r="AC78" s="5"/>
    </row>
    <row r="79" spans="1:29" x14ac:dyDescent="0.25">
      <c r="A79" s="9">
        <v>10.369999999999997</v>
      </c>
      <c r="B79" s="9"/>
      <c r="C79" s="9">
        <f t="shared" si="2"/>
        <v>3.1973114458770442</v>
      </c>
      <c r="D79" s="9"/>
      <c r="E79" s="5"/>
      <c r="F79" s="5"/>
      <c r="G79" s="5"/>
      <c r="H79" s="5"/>
      <c r="I79" s="5"/>
      <c r="J79" s="5"/>
      <c r="K79" s="5"/>
      <c r="L79" s="5"/>
      <c r="M79" s="5"/>
      <c r="O79" s="5"/>
      <c r="P79" s="5"/>
      <c r="Q79" s="5"/>
      <c r="R79" s="5"/>
      <c r="S79" s="5"/>
      <c r="T79" s="5"/>
      <c r="U79" s="5"/>
      <c r="V79" s="5"/>
      <c r="W79" s="5"/>
      <c r="X79" s="5"/>
      <c r="Y79" s="5"/>
      <c r="Z79" s="5"/>
      <c r="AA79" s="5"/>
      <c r="AB79" s="5"/>
      <c r="AC79" s="5"/>
    </row>
    <row r="80" spans="1:29" x14ac:dyDescent="0.25">
      <c r="A80" s="9">
        <v>10.539999999999997</v>
      </c>
      <c r="B80" s="9"/>
      <c r="C80" s="9">
        <f t="shared" si="2"/>
        <v>3.1587678127637662</v>
      </c>
      <c r="D80" s="9"/>
      <c r="E80" s="5"/>
      <c r="F80" s="5"/>
      <c r="G80" s="5"/>
      <c r="H80" s="5"/>
      <c r="I80" s="5"/>
      <c r="J80" s="5"/>
      <c r="K80" s="5"/>
      <c r="L80" s="5"/>
      <c r="M80" s="5"/>
      <c r="O80" s="5"/>
      <c r="P80" s="5"/>
      <c r="Q80" s="5"/>
      <c r="R80" s="5"/>
      <c r="S80" s="5"/>
      <c r="T80" s="5"/>
      <c r="U80" s="5"/>
      <c r="V80" s="5"/>
      <c r="W80" s="5"/>
      <c r="X80" s="5"/>
      <c r="Y80" s="5"/>
      <c r="Z80" s="5"/>
      <c r="AA80" s="5"/>
      <c r="AB80" s="5"/>
      <c r="AC80" s="5"/>
    </row>
    <row r="81" spans="1:29" x14ac:dyDescent="0.25">
      <c r="A81" s="9">
        <v>10.709999999999997</v>
      </c>
      <c r="B81" s="9"/>
      <c r="C81" s="9">
        <f t="shared" si="2"/>
        <v>3.1202241796504877</v>
      </c>
      <c r="D81" s="9"/>
      <c r="E81" s="5"/>
      <c r="F81" s="5"/>
      <c r="G81" s="5"/>
      <c r="H81" s="5"/>
      <c r="I81" s="5"/>
      <c r="J81" s="5"/>
      <c r="K81" s="5"/>
      <c r="L81" s="5"/>
      <c r="M81" s="5"/>
      <c r="O81" s="5"/>
      <c r="P81" s="5"/>
      <c r="Q81" s="5"/>
      <c r="R81" s="5"/>
      <c r="S81" s="5"/>
      <c r="T81" s="5"/>
      <c r="U81" s="5"/>
      <c r="V81" s="5"/>
      <c r="W81" s="5"/>
      <c r="X81" s="5"/>
      <c r="Y81" s="5"/>
      <c r="Z81" s="5"/>
      <c r="AA81" s="5"/>
      <c r="AB81" s="5"/>
      <c r="AC81" s="5"/>
    </row>
    <row r="82" spans="1:29" x14ac:dyDescent="0.25">
      <c r="A82" s="9">
        <v>10.879999999999997</v>
      </c>
      <c r="B82" s="9"/>
      <c r="C82" s="9">
        <f t="shared" si="2"/>
        <v>3.0816805465372092</v>
      </c>
      <c r="D82" s="9"/>
      <c r="E82" s="5"/>
      <c r="F82" s="5"/>
      <c r="G82" s="5"/>
      <c r="H82" s="5"/>
      <c r="I82" s="5"/>
      <c r="J82" s="5"/>
      <c r="K82" s="5"/>
      <c r="L82" s="5"/>
      <c r="M82" s="5"/>
      <c r="O82" s="5"/>
      <c r="P82" s="5"/>
      <c r="Q82" s="5"/>
      <c r="R82" s="5"/>
      <c r="S82" s="5"/>
      <c r="T82" s="5"/>
      <c r="U82" s="5"/>
      <c r="V82" s="5"/>
      <c r="W82" s="5"/>
      <c r="X82" s="5"/>
      <c r="Y82" s="5"/>
      <c r="Z82" s="5"/>
      <c r="AA82" s="5"/>
      <c r="AB82" s="5"/>
      <c r="AC82" s="5"/>
    </row>
    <row r="83" spans="1:29" x14ac:dyDescent="0.25">
      <c r="A83" s="9">
        <v>11.049999999999997</v>
      </c>
      <c r="B83" s="9"/>
      <c r="C83" s="9">
        <f t="shared" ref="C83:C117" si="3" xml:space="preserve"> -1*$G$2*A83/LN(10)+ $G$3</f>
        <v>3.0431369134239312</v>
      </c>
      <c r="D83" s="9"/>
      <c r="E83" s="5"/>
      <c r="F83" s="5"/>
      <c r="G83" s="5"/>
      <c r="H83" s="5"/>
      <c r="I83" s="5"/>
      <c r="J83" s="5"/>
      <c r="K83" s="5"/>
      <c r="L83" s="5"/>
      <c r="M83" s="5"/>
      <c r="O83" s="5"/>
      <c r="P83" s="5"/>
      <c r="Q83" s="5"/>
      <c r="R83" s="5"/>
      <c r="S83" s="5"/>
      <c r="T83" s="5"/>
      <c r="U83" s="5"/>
      <c r="V83" s="5"/>
      <c r="W83" s="5"/>
      <c r="X83" s="5"/>
      <c r="Y83" s="5"/>
      <c r="Z83" s="5"/>
      <c r="AA83" s="5"/>
      <c r="AB83" s="5"/>
      <c r="AC83" s="5"/>
    </row>
    <row r="84" spans="1:29" x14ac:dyDescent="0.25">
      <c r="A84" s="9">
        <v>11.219999999999997</v>
      </c>
      <c r="B84" s="9"/>
      <c r="C84" s="9">
        <f t="shared" si="3"/>
        <v>3.0045932803106532</v>
      </c>
      <c r="D84" s="9"/>
      <c r="E84" s="5"/>
      <c r="F84" s="5"/>
      <c r="G84" s="5"/>
      <c r="H84" s="5"/>
      <c r="I84" s="5"/>
      <c r="J84" s="5"/>
      <c r="K84" s="5"/>
      <c r="L84" s="5"/>
      <c r="M84" s="5"/>
      <c r="O84" s="5"/>
      <c r="P84" s="5"/>
      <c r="Q84" s="5"/>
      <c r="R84" s="5"/>
      <c r="S84" s="5"/>
      <c r="T84" s="5"/>
      <c r="U84" s="5"/>
      <c r="V84" s="5"/>
      <c r="W84" s="5"/>
      <c r="X84" s="5"/>
      <c r="Y84" s="5"/>
      <c r="Z84" s="5"/>
      <c r="AA84" s="5"/>
      <c r="AB84" s="5"/>
      <c r="AC84" s="5"/>
    </row>
    <row r="85" spans="1:29" x14ac:dyDescent="0.25">
      <c r="A85" s="9">
        <v>11.389999999999997</v>
      </c>
      <c r="B85" s="9"/>
      <c r="C85" s="9">
        <f t="shared" si="3"/>
        <v>2.9660496471973752</v>
      </c>
      <c r="D85" s="9"/>
      <c r="E85" s="5"/>
      <c r="F85" s="5"/>
      <c r="G85" s="5"/>
      <c r="H85" s="5"/>
      <c r="I85" s="5"/>
      <c r="J85" s="5"/>
      <c r="K85" s="5"/>
      <c r="L85" s="5"/>
      <c r="M85" s="5"/>
      <c r="O85" s="5"/>
      <c r="P85" s="5"/>
      <c r="Q85" s="5"/>
      <c r="R85" s="5"/>
      <c r="S85" s="5"/>
      <c r="T85" s="5"/>
      <c r="U85" s="5"/>
      <c r="V85" s="5"/>
      <c r="W85" s="5"/>
      <c r="X85" s="5"/>
      <c r="Y85" s="5"/>
      <c r="Z85" s="5"/>
      <c r="AA85" s="5"/>
      <c r="AB85" s="5"/>
      <c r="AC85" s="5"/>
    </row>
    <row r="86" spans="1:29" x14ac:dyDescent="0.25">
      <c r="A86" s="9">
        <v>11.559999999999997</v>
      </c>
      <c r="B86" s="9"/>
      <c r="C86" s="9">
        <f t="shared" si="3"/>
        <v>2.9275060140840967</v>
      </c>
      <c r="D86" s="9"/>
      <c r="E86" s="5"/>
      <c r="F86" s="5"/>
      <c r="G86" s="5"/>
      <c r="H86" s="5"/>
      <c r="I86" s="5"/>
      <c r="J86" s="5"/>
      <c r="K86" s="5"/>
      <c r="L86" s="5"/>
      <c r="M86" s="5"/>
      <c r="O86" s="5"/>
      <c r="P86" s="5"/>
      <c r="Q86" s="5"/>
      <c r="R86" s="5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x14ac:dyDescent="0.25">
      <c r="A87" s="9">
        <v>11.729999999999997</v>
      </c>
      <c r="B87" s="9"/>
      <c r="C87" s="9">
        <f t="shared" si="3"/>
        <v>2.8889623809708183</v>
      </c>
      <c r="D87" s="9"/>
      <c r="E87" s="5"/>
      <c r="F87" s="5"/>
      <c r="G87" s="5"/>
      <c r="H87" s="5"/>
      <c r="I87" s="5"/>
      <c r="J87" s="5"/>
      <c r="K87" s="5"/>
      <c r="L87" s="5"/>
      <c r="M87" s="5"/>
      <c r="O87" s="5"/>
      <c r="P87" s="5"/>
      <c r="Q87" s="5"/>
      <c r="R87" s="5"/>
      <c r="S87" s="5"/>
      <c r="T87" s="5"/>
      <c r="U87" s="5"/>
      <c r="V87" s="5"/>
      <c r="W87" s="5"/>
      <c r="X87" s="5"/>
      <c r="Y87" s="5"/>
      <c r="Z87" s="5"/>
      <c r="AA87" s="5"/>
      <c r="AB87" s="5"/>
      <c r="AC87" s="5"/>
    </row>
    <row r="88" spans="1:29" x14ac:dyDescent="0.25">
      <c r="A88" s="9">
        <v>11.899999999999997</v>
      </c>
      <c r="B88" s="9"/>
      <c r="C88" s="9">
        <f t="shared" si="3"/>
        <v>2.8504187478575402</v>
      </c>
      <c r="D88" s="9"/>
      <c r="E88" s="5"/>
      <c r="F88" s="5"/>
      <c r="G88" s="5"/>
      <c r="H88" s="5"/>
      <c r="I88" s="5"/>
      <c r="J88" s="5"/>
      <c r="K88" s="5"/>
      <c r="L88" s="5"/>
      <c r="M88" s="5"/>
      <c r="O88" s="5"/>
      <c r="P88" s="5"/>
      <c r="Q88" s="5"/>
      <c r="R88" s="5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x14ac:dyDescent="0.25">
      <c r="A89" s="9">
        <v>12.069999999999997</v>
      </c>
      <c r="B89" s="9"/>
      <c r="C89" s="9">
        <f t="shared" si="3"/>
        <v>2.8118751147442618</v>
      </c>
      <c r="D89" s="9"/>
      <c r="E89" s="5"/>
      <c r="F89" s="5"/>
      <c r="G89" s="5"/>
      <c r="H89" s="5"/>
      <c r="I89" s="5"/>
      <c r="J89" s="5"/>
      <c r="K89" s="5"/>
      <c r="L89" s="5"/>
      <c r="M89" s="5"/>
      <c r="O89" s="5"/>
      <c r="P89" s="5"/>
      <c r="Q89" s="5"/>
      <c r="R89" s="5"/>
      <c r="S89" s="5"/>
      <c r="T89" s="5"/>
      <c r="U89" s="5"/>
      <c r="V89" s="5"/>
      <c r="W89" s="5"/>
      <c r="X89" s="5"/>
      <c r="Y89" s="5"/>
      <c r="Z89" s="5"/>
      <c r="AA89" s="5"/>
      <c r="AB89" s="5"/>
      <c r="AC89" s="5"/>
    </row>
    <row r="90" spans="1:29" x14ac:dyDescent="0.25">
      <c r="A90" s="9">
        <v>12.239999999999997</v>
      </c>
      <c r="B90" s="9"/>
      <c r="C90" s="9">
        <f t="shared" si="3"/>
        <v>2.7733314816309838</v>
      </c>
      <c r="D90" s="9"/>
      <c r="E90" s="5"/>
      <c r="F90" s="5"/>
      <c r="G90" s="5"/>
      <c r="H90" s="5"/>
      <c r="I90" s="5"/>
      <c r="J90" s="5"/>
      <c r="K90" s="5"/>
      <c r="L90" s="5"/>
      <c r="M90" s="5"/>
      <c r="O90" s="5"/>
      <c r="P90" s="5"/>
      <c r="Q90" s="5"/>
      <c r="R90" s="5"/>
      <c r="S90" s="5"/>
      <c r="T90" s="5"/>
      <c r="U90" s="5"/>
      <c r="V90" s="5"/>
      <c r="W90" s="5"/>
      <c r="X90" s="5"/>
      <c r="Y90" s="5"/>
      <c r="Z90" s="5"/>
      <c r="AA90" s="5"/>
      <c r="AB90" s="5"/>
      <c r="AC90" s="5"/>
    </row>
    <row r="91" spans="1:29" x14ac:dyDescent="0.25">
      <c r="A91" s="9">
        <v>12.409999999999997</v>
      </c>
      <c r="B91" s="9"/>
      <c r="C91" s="9">
        <f t="shared" si="3"/>
        <v>2.7347878485177053</v>
      </c>
      <c r="D91" s="9"/>
      <c r="E91" s="5"/>
      <c r="F91" s="5"/>
      <c r="G91" s="5"/>
      <c r="H91" s="5"/>
      <c r="I91" s="5"/>
      <c r="J91" s="5"/>
      <c r="K91" s="5"/>
      <c r="L91" s="5"/>
      <c r="M91" s="5"/>
      <c r="O91" s="5"/>
      <c r="P91" s="5"/>
      <c r="Q91" s="5"/>
      <c r="R91" s="5"/>
      <c r="S91" s="5"/>
      <c r="T91" s="5"/>
      <c r="U91" s="5"/>
      <c r="V91" s="5"/>
      <c r="W91" s="5"/>
      <c r="X91" s="5"/>
      <c r="Y91" s="5"/>
      <c r="Z91" s="5"/>
      <c r="AA91" s="5"/>
      <c r="AB91" s="5"/>
      <c r="AC91" s="5"/>
    </row>
    <row r="92" spans="1:29" x14ac:dyDescent="0.25">
      <c r="A92" s="9">
        <v>12.579999999999997</v>
      </c>
      <c r="B92" s="9"/>
      <c r="C92" s="9">
        <f t="shared" si="3"/>
        <v>2.6962442154044273</v>
      </c>
      <c r="D92" s="9"/>
      <c r="E92" s="5"/>
      <c r="F92" s="5"/>
      <c r="G92" s="5"/>
      <c r="H92" s="5"/>
      <c r="I92" s="5"/>
      <c r="J92" s="5"/>
      <c r="K92" s="5"/>
      <c r="L92" s="5"/>
      <c r="M92" s="5"/>
      <c r="O92" s="5"/>
      <c r="P92" s="5"/>
      <c r="Q92" s="5"/>
      <c r="R92" s="5"/>
      <c r="S92" s="5"/>
      <c r="T92" s="5"/>
      <c r="U92" s="5"/>
      <c r="V92" s="5"/>
      <c r="W92" s="5"/>
      <c r="X92" s="5"/>
      <c r="Y92" s="5"/>
      <c r="Z92" s="5"/>
      <c r="AA92" s="5"/>
      <c r="AB92" s="5"/>
      <c r="AC92" s="5"/>
    </row>
    <row r="93" spans="1:29" x14ac:dyDescent="0.25">
      <c r="A93" s="9">
        <v>12.749999999999996</v>
      </c>
      <c r="B93" s="9"/>
      <c r="C93" s="9">
        <f t="shared" si="3"/>
        <v>2.6577005822911488</v>
      </c>
      <c r="D93" s="9"/>
      <c r="E93" s="5"/>
      <c r="F93" s="5"/>
      <c r="G93" s="5"/>
      <c r="H93" s="5"/>
      <c r="I93" s="5"/>
      <c r="J93" s="5"/>
      <c r="K93" s="5"/>
      <c r="L93" s="5"/>
      <c r="M93" s="5"/>
      <c r="O93" s="5"/>
      <c r="P93" s="5"/>
      <c r="Q93" s="5"/>
      <c r="R93" s="5"/>
      <c r="S93" s="5"/>
      <c r="T93" s="5"/>
      <c r="U93" s="5"/>
      <c r="V93" s="5"/>
      <c r="W93" s="5"/>
      <c r="X93" s="5"/>
      <c r="Y93" s="5"/>
      <c r="Z93" s="5"/>
      <c r="AA93" s="5"/>
      <c r="AB93" s="5"/>
      <c r="AC93" s="5"/>
    </row>
    <row r="94" spans="1:29" x14ac:dyDescent="0.25">
      <c r="A94" s="9">
        <v>12.919999999999996</v>
      </c>
      <c r="B94" s="9"/>
      <c r="C94" s="9">
        <f t="shared" si="3"/>
        <v>2.6191569491778708</v>
      </c>
      <c r="D94" s="9"/>
      <c r="E94" s="5"/>
      <c r="F94" s="5"/>
      <c r="G94" s="5"/>
      <c r="H94" s="5"/>
      <c r="I94" s="5"/>
      <c r="J94" s="5"/>
      <c r="K94" s="5"/>
      <c r="L94" s="5"/>
      <c r="M94" s="5"/>
      <c r="O94" s="5"/>
      <c r="P94" s="5"/>
      <c r="Q94" s="5"/>
      <c r="R94" s="5"/>
      <c r="S94" s="5"/>
      <c r="T94" s="5"/>
      <c r="U94" s="5"/>
      <c r="V94" s="5"/>
      <c r="W94" s="5"/>
      <c r="X94" s="5"/>
      <c r="Y94" s="5"/>
      <c r="Z94" s="5"/>
      <c r="AA94" s="5"/>
      <c r="AB94" s="5"/>
      <c r="AC94" s="5"/>
    </row>
    <row r="95" spans="1:29" x14ac:dyDescent="0.25">
      <c r="A95" s="9">
        <v>13.089999999999996</v>
      </c>
      <c r="B95" s="9"/>
      <c r="C95" s="9">
        <f t="shared" si="3"/>
        <v>2.5806133160645928</v>
      </c>
      <c r="D95" s="9"/>
      <c r="E95" s="5"/>
      <c r="F95" s="5"/>
      <c r="G95" s="5"/>
      <c r="H95" s="5"/>
      <c r="I95" s="5"/>
      <c r="J95" s="5"/>
      <c r="K95" s="5"/>
      <c r="L95" s="5"/>
      <c r="M95" s="5"/>
      <c r="O95" s="5"/>
      <c r="P95" s="5"/>
      <c r="Q95" s="5"/>
      <c r="R95" s="5"/>
      <c r="S95" s="5"/>
      <c r="T95" s="5"/>
      <c r="U95" s="5"/>
      <c r="V95" s="5"/>
      <c r="W95" s="5"/>
      <c r="X95" s="5"/>
      <c r="Y95" s="5"/>
      <c r="Z95" s="5"/>
      <c r="AA95" s="5"/>
      <c r="AB95" s="5"/>
      <c r="AC95" s="5"/>
    </row>
    <row r="96" spans="1:29" x14ac:dyDescent="0.25">
      <c r="A96" s="9">
        <v>13.259999999999996</v>
      </c>
      <c r="B96" s="9"/>
      <c r="C96" s="9">
        <f t="shared" si="3"/>
        <v>2.5420696829513143</v>
      </c>
      <c r="D96" s="9"/>
      <c r="E96" s="5"/>
      <c r="F96" s="5"/>
      <c r="G96" s="5"/>
      <c r="H96" s="5"/>
      <c r="I96" s="5"/>
      <c r="J96" s="5"/>
      <c r="K96" s="5"/>
      <c r="L96" s="5"/>
      <c r="M96" s="5"/>
      <c r="O96" s="5"/>
      <c r="P96" s="5"/>
      <c r="Q96" s="5"/>
      <c r="R96" s="5"/>
      <c r="S96" s="5"/>
      <c r="T96" s="5"/>
      <c r="U96" s="5"/>
      <c r="V96" s="5"/>
      <c r="W96" s="5"/>
      <c r="X96" s="5"/>
      <c r="Y96" s="5"/>
      <c r="Z96" s="5"/>
      <c r="AA96" s="5"/>
      <c r="AB96" s="5"/>
      <c r="AC96" s="5"/>
    </row>
    <row r="97" spans="1:29" x14ac:dyDescent="0.25">
      <c r="A97" s="9">
        <v>13.429999999999996</v>
      </c>
      <c r="B97" s="9"/>
      <c r="C97" s="9">
        <f t="shared" si="3"/>
        <v>2.5035260498380363</v>
      </c>
      <c r="D97" s="9"/>
      <c r="E97" s="5"/>
      <c r="F97" s="5"/>
      <c r="G97" s="5"/>
      <c r="H97" s="5"/>
      <c r="I97" s="5"/>
      <c r="J97" s="5"/>
      <c r="K97" s="5"/>
      <c r="L97" s="5"/>
      <c r="M97" s="5"/>
      <c r="O97" s="5"/>
      <c r="P97" s="5"/>
      <c r="Q97" s="5"/>
      <c r="R97" s="5"/>
      <c r="S97" s="5"/>
      <c r="T97" s="5"/>
      <c r="U97" s="5"/>
      <c r="V97" s="5"/>
      <c r="W97" s="5"/>
      <c r="X97" s="5"/>
      <c r="Y97" s="5"/>
      <c r="Z97" s="5"/>
      <c r="AA97" s="5"/>
      <c r="AB97" s="5"/>
      <c r="AC97" s="5"/>
    </row>
    <row r="98" spans="1:29" x14ac:dyDescent="0.25">
      <c r="A98" s="9">
        <v>13.599999999999996</v>
      </c>
      <c r="B98" s="9"/>
      <c r="C98" s="9">
        <f t="shared" si="3"/>
        <v>2.4649824167247578</v>
      </c>
      <c r="D98" s="9"/>
      <c r="E98" s="5"/>
      <c r="F98" s="5"/>
      <c r="G98" s="5"/>
      <c r="H98" s="5"/>
      <c r="I98" s="5"/>
      <c r="J98" s="5"/>
      <c r="K98" s="5"/>
      <c r="L98" s="5"/>
      <c r="M98" s="5"/>
      <c r="O98" s="5"/>
      <c r="P98" s="5"/>
      <c r="Q98" s="5"/>
      <c r="R98" s="5"/>
      <c r="S98" s="5"/>
      <c r="T98" s="5"/>
      <c r="U98" s="5"/>
      <c r="V98" s="5"/>
      <c r="W98" s="5"/>
      <c r="X98" s="5"/>
      <c r="Y98" s="5"/>
      <c r="Z98" s="5"/>
      <c r="AA98" s="5"/>
      <c r="AB98" s="5"/>
      <c r="AC98" s="5"/>
    </row>
    <row r="99" spans="1:29" x14ac:dyDescent="0.25">
      <c r="A99" s="9">
        <v>13.769999999999996</v>
      </c>
      <c r="B99" s="9"/>
      <c r="C99" s="9">
        <f t="shared" si="3"/>
        <v>2.4264387836114794</v>
      </c>
      <c r="D99" s="9"/>
      <c r="E99" s="5"/>
      <c r="F99" s="5"/>
      <c r="G99" s="5"/>
      <c r="H99" s="5"/>
      <c r="I99" s="5"/>
      <c r="J99" s="5"/>
      <c r="K99" s="5"/>
      <c r="L99" s="5"/>
      <c r="M99" s="5"/>
      <c r="O99" s="5"/>
      <c r="P99" s="5"/>
      <c r="Q99" s="5"/>
      <c r="R99" s="5"/>
      <c r="S99" s="5"/>
      <c r="T99" s="5"/>
      <c r="U99" s="5"/>
      <c r="V99" s="5"/>
      <c r="W99" s="5"/>
      <c r="X99" s="5"/>
      <c r="Y99" s="5"/>
      <c r="Z99" s="5"/>
      <c r="AA99" s="5"/>
      <c r="AB99" s="5"/>
      <c r="AC99" s="5"/>
    </row>
    <row r="100" spans="1:29" x14ac:dyDescent="0.25">
      <c r="A100" s="9">
        <v>13.939999999999996</v>
      </c>
      <c r="B100" s="9"/>
      <c r="C100" s="9">
        <f t="shared" si="3"/>
        <v>2.3878951504982013</v>
      </c>
      <c r="D100" s="9"/>
      <c r="E100" s="5"/>
      <c r="F100" s="5"/>
      <c r="G100" s="5"/>
      <c r="H100" s="5"/>
      <c r="I100" s="5"/>
      <c r="J100" s="5"/>
      <c r="K100" s="5"/>
      <c r="L100" s="5"/>
      <c r="M100" s="5"/>
      <c r="O100" s="5"/>
      <c r="P100" s="5"/>
      <c r="Q100" s="5"/>
      <c r="R100" s="5"/>
      <c r="S100" s="5"/>
      <c r="T100" s="5"/>
      <c r="U100" s="5"/>
      <c r="V100" s="5"/>
      <c r="W100" s="5"/>
      <c r="X100" s="5"/>
      <c r="Y100" s="5"/>
      <c r="Z100" s="5"/>
      <c r="AA100" s="5"/>
      <c r="AB100" s="5"/>
      <c r="AC100" s="5"/>
    </row>
    <row r="101" spans="1:29" x14ac:dyDescent="0.25">
      <c r="A101" s="9">
        <v>14.109999999999996</v>
      </c>
      <c r="B101" s="9"/>
      <c r="C101" s="9">
        <f t="shared" si="3"/>
        <v>2.3493515173849229</v>
      </c>
      <c r="D101" s="9"/>
      <c r="E101" s="5"/>
      <c r="F101" s="5"/>
      <c r="G101" s="5"/>
      <c r="H101" s="5"/>
      <c r="I101" s="5"/>
      <c r="J101" s="5"/>
      <c r="K101" s="5"/>
      <c r="L101" s="5"/>
      <c r="M101" s="5"/>
      <c r="O101" s="5"/>
      <c r="P101" s="5"/>
      <c r="Q101" s="5"/>
      <c r="R101" s="5"/>
      <c r="S101" s="5"/>
      <c r="T101" s="5"/>
      <c r="U101" s="5"/>
      <c r="V101" s="5"/>
      <c r="W101" s="5"/>
      <c r="X101" s="5"/>
      <c r="Y101" s="5"/>
      <c r="Z101" s="5"/>
      <c r="AA101" s="5"/>
      <c r="AB101" s="5"/>
      <c r="AC101" s="5"/>
    </row>
    <row r="102" spans="1:29" x14ac:dyDescent="0.25">
      <c r="A102" s="9">
        <v>14.279999999999996</v>
      </c>
      <c r="B102" s="9"/>
      <c r="C102" s="9">
        <f t="shared" si="3"/>
        <v>2.3108078842716449</v>
      </c>
      <c r="D102" s="9"/>
      <c r="E102" s="5"/>
      <c r="F102" s="5"/>
      <c r="G102" s="5"/>
      <c r="H102" s="5"/>
      <c r="I102" s="5"/>
      <c r="J102" s="5"/>
      <c r="K102" s="5"/>
      <c r="L102" s="5"/>
      <c r="M102" s="5"/>
      <c r="O102" s="5"/>
      <c r="P102" s="5"/>
      <c r="Q102" s="5"/>
      <c r="R102" s="5"/>
      <c r="S102" s="5"/>
      <c r="T102" s="5"/>
      <c r="U102" s="5"/>
      <c r="V102" s="5"/>
      <c r="W102" s="5"/>
      <c r="X102" s="5"/>
      <c r="Y102" s="5"/>
      <c r="Z102" s="5"/>
      <c r="AA102" s="5"/>
      <c r="AB102" s="5"/>
      <c r="AC102" s="5"/>
    </row>
    <row r="103" spans="1:29" x14ac:dyDescent="0.25">
      <c r="A103" s="9">
        <v>14.449999999999996</v>
      </c>
      <c r="B103" s="9"/>
      <c r="C103" s="9">
        <f t="shared" si="3"/>
        <v>2.2722642511583664</v>
      </c>
      <c r="D103" s="9"/>
      <c r="E103" s="5"/>
      <c r="F103" s="5"/>
      <c r="G103" s="5"/>
      <c r="H103" s="5"/>
      <c r="I103" s="5"/>
      <c r="J103" s="5"/>
      <c r="K103" s="5"/>
      <c r="L103" s="5"/>
      <c r="M103" s="5"/>
      <c r="O103" s="5"/>
      <c r="P103" s="5"/>
      <c r="Q103" s="5"/>
      <c r="R103" s="5"/>
      <c r="S103" s="5"/>
      <c r="T103" s="5"/>
      <c r="U103" s="5"/>
      <c r="V103" s="5"/>
      <c r="W103" s="5"/>
      <c r="X103" s="5"/>
      <c r="Y103" s="5"/>
      <c r="Z103" s="5"/>
      <c r="AA103" s="5"/>
      <c r="AB103" s="5"/>
      <c r="AC103" s="5"/>
    </row>
    <row r="104" spans="1:29" x14ac:dyDescent="0.25">
      <c r="A104" s="9">
        <v>14.619999999999996</v>
      </c>
      <c r="B104" s="9"/>
      <c r="C104" s="9">
        <f t="shared" si="3"/>
        <v>2.2337206180450884</v>
      </c>
      <c r="D104" s="9"/>
      <c r="E104" s="5"/>
      <c r="F104" s="5"/>
      <c r="G104" s="5"/>
      <c r="H104" s="5"/>
      <c r="I104" s="5"/>
      <c r="J104" s="5"/>
      <c r="K104" s="5"/>
      <c r="L104" s="5"/>
      <c r="M104" s="5"/>
      <c r="O104" s="5"/>
      <c r="P104" s="5"/>
      <c r="Q104" s="5"/>
      <c r="R104" s="5"/>
      <c r="S104" s="5"/>
      <c r="T104" s="5"/>
      <c r="U104" s="5"/>
      <c r="V104" s="5"/>
      <c r="W104" s="5"/>
      <c r="X104" s="5"/>
      <c r="Y104" s="5"/>
      <c r="Z104" s="5"/>
      <c r="AA104" s="5"/>
      <c r="AB104" s="5"/>
      <c r="AC104" s="5"/>
    </row>
    <row r="105" spans="1:29" x14ac:dyDescent="0.25">
      <c r="A105" s="9">
        <v>14.789999999999996</v>
      </c>
      <c r="B105" s="9"/>
      <c r="C105" s="9">
        <f t="shared" si="3"/>
        <v>2.1951769849318103</v>
      </c>
      <c r="D105" s="9"/>
      <c r="E105" s="5"/>
      <c r="F105" s="5"/>
      <c r="G105" s="5"/>
      <c r="H105" s="5"/>
      <c r="I105" s="5"/>
      <c r="J105" s="5"/>
      <c r="K105" s="5"/>
      <c r="L105" s="5"/>
      <c r="M105" s="5"/>
      <c r="O105" s="5"/>
      <c r="P105" s="5"/>
      <c r="Q105" s="5"/>
      <c r="R105" s="5"/>
      <c r="S105" s="5"/>
      <c r="T105" s="5"/>
      <c r="U105" s="5"/>
      <c r="V105" s="5"/>
      <c r="W105" s="5"/>
      <c r="X105" s="5"/>
      <c r="Y105" s="5"/>
      <c r="Z105" s="5"/>
      <c r="AA105" s="5"/>
      <c r="AB105" s="5"/>
      <c r="AC105" s="5"/>
    </row>
    <row r="106" spans="1:29" x14ac:dyDescent="0.25">
      <c r="A106" s="9">
        <v>14.959999999999996</v>
      </c>
      <c r="B106" s="9"/>
      <c r="C106" s="9">
        <f t="shared" si="3"/>
        <v>2.1566333518185319</v>
      </c>
      <c r="D106" s="9"/>
      <c r="E106" s="5"/>
      <c r="F106" s="5"/>
      <c r="G106" s="5"/>
      <c r="H106" s="5"/>
      <c r="I106" s="5"/>
      <c r="J106" s="5"/>
      <c r="K106" s="5"/>
      <c r="L106" s="5"/>
      <c r="M106" s="5"/>
      <c r="O106" s="5"/>
      <c r="P106" s="5"/>
      <c r="Q106" s="5"/>
      <c r="R106" s="5"/>
      <c r="S106" s="5"/>
      <c r="T106" s="5"/>
      <c r="U106" s="5"/>
      <c r="V106" s="5"/>
      <c r="W106" s="5"/>
      <c r="X106" s="5"/>
      <c r="Y106" s="5"/>
      <c r="Z106" s="5"/>
      <c r="AA106" s="5"/>
      <c r="AB106" s="5"/>
      <c r="AC106" s="5"/>
    </row>
    <row r="107" spans="1:29" x14ac:dyDescent="0.25">
      <c r="A107" s="9">
        <v>15.129999999999995</v>
      </c>
      <c r="B107" s="9"/>
      <c r="C107" s="9">
        <f t="shared" si="3"/>
        <v>2.1180897187052539</v>
      </c>
      <c r="D107" s="9"/>
      <c r="E107" s="5"/>
      <c r="F107" s="5"/>
      <c r="G107" s="5"/>
      <c r="H107" s="5"/>
      <c r="I107" s="5"/>
      <c r="J107" s="5"/>
      <c r="K107" s="5"/>
      <c r="L107" s="5"/>
      <c r="M107" s="5"/>
      <c r="O107" s="5"/>
      <c r="P107" s="5"/>
      <c r="Q107" s="5"/>
      <c r="R107" s="5"/>
      <c r="S107" s="5"/>
      <c r="T107" s="5"/>
      <c r="U107" s="5"/>
      <c r="V107" s="5"/>
      <c r="W107" s="5"/>
      <c r="X107" s="5"/>
      <c r="Y107" s="5"/>
      <c r="Z107" s="5"/>
      <c r="AA107" s="5"/>
      <c r="AB107" s="5"/>
      <c r="AC107" s="5"/>
    </row>
    <row r="108" spans="1:29" x14ac:dyDescent="0.25">
      <c r="A108" s="9">
        <v>15.299999999999995</v>
      </c>
      <c r="B108" s="9"/>
      <c r="C108" s="9">
        <f t="shared" si="3"/>
        <v>2.0795460855919754</v>
      </c>
      <c r="D108" s="9"/>
      <c r="E108" s="5"/>
      <c r="F108" s="5"/>
      <c r="G108" s="5"/>
      <c r="H108" s="5"/>
      <c r="I108" s="5"/>
      <c r="J108" s="5"/>
      <c r="K108" s="5"/>
      <c r="L108" s="5"/>
      <c r="M108" s="5"/>
      <c r="O108" s="5"/>
      <c r="P108" s="5"/>
      <c r="Q108" s="5"/>
      <c r="R108" s="5"/>
      <c r="S108" s="5"/>
      <c r="T108" s="5"/>
      <c r="U108" s="5"/>
      <c r="V108" s="5"/>
      <c r="W108" s="5"/>
      <c r="X108" s="5"/>
      <c r="Y108" s="5"/>
      <c r="Z108" s="5"/>
      <c r="AA108" s="5"/>
      <c r="AB108" s="5"/>
      <c r="AC108" s="5"/>
    </row>
    <row r="109" spans="1:29" x14ac:dyDescent="0.25">
      <c r="A109" s="9">
        <v>15.469999999999995</v>
      </c>
      <c r="B109" s="9"/>
      <c r="C109" s="9">
        <f t="shared" si="3"/>
        <v>2.0410024524786974</v>
      </c>
      <c r="D109" s="9"/>
      <c r="E109" s="5"/>
      <c r="F109" s="5"/>
      <c r="G109" s="5"/>
      <c r="H109" s="5"/>
      <c r="I109" s="5"/>
      <c r="J109" s="5"/>
      <c r="K109" s="5"/>
      <c r="L109" s="5"/>
      <c r="M109" s="5"/>
      <c r="O109" s="5"/>
      <c r="P109" s="5"/>
      <c r="Q109" s="5"/>
      <c r="R109" s="5"/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x14ac:dyDescent="0.25">
      <c r="A110" s="9">
        <v>15.639999999999995</v>
      </c>
      <c r="B110" s="9"/>
      <c r="C110" s="9">
        <f t="shared" si="3"/>
        <v>2.0024588193654185</v>
      </c>
      <c r="D110" s="9"/>
      <c r="E110" s="5"/>
      <c r="F110" s="5"/>
      <c r="G110" s="5"/>
      <c r="H110" s="5"/>
      <c r="I110" s="5"/>
      <c r="J110" s="5"/>
      <c r="K110" s="5"/>
      <c r="L110" s="5"/>
      <c r="M110" s="5"/>
      <c r="O110" s="5"/>
      <c r="P110" s="5"/>
      <c r="Q110" s="5"/>
      <c r="R110" s="5"/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x14ac:dyDescent="0.25">
      <c r="A111" s="9">
        <v>15.809999999999995</v>
      </c>
      <c r="B111" s="9"/>
      <c r="C111" s="9">
        <f t="shared" si="3"/>
        <v>1.9639151862521405</v>
      </c>
      <c r="D111" s="9"/>
      <c r="E111" s="5"/>
      <c r="F111" s="5"/>
      <c r="G111" s="5"/>
      <c r="H111" s="5"/>
      <c r="I111" s="5"/>
      <c r="J111" s="5"/>
      <c r="K111" s="5"/>
      <c r="L111" s="5"/>
      <c r="M111" s="5"/>
      <c r="O111" s="5"/>
      <c r="P111" s="5"/>
      <c r="Q111" s="5"/>
      <c r="R111" s="5"/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x14ac:dyDescent="0.25">
      <c r="A112" s="9">
        <v>15.979999999999995</v>
      </c>
      <c r="B112" s="9"/>
      <c r="C112" s="9">
        <f t="shared" si="3"/>
        <v>1.9253715531388624</v>
      </c>
      <c r="D112" s="9"/>
      <c r="E112" s="5"/>
      <c r="F112" s="5"/>
      <c r="G112" s="5"/>
      <c r="H112" s="5"/>
      <c r="I112" s="5"/>
      <c r="J112" s="5"/>
      <c r="K112" s="5"/>
      <c r="L112" s="5"/>
      <c r="M112" s="5"/>
      <c r="O112" s="5"/>
      <c r="P112" s="5"/>
      <c r="Q112" s="5"/>
      <c r="R112" s="5"/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x14ac:dyDescent="0.25">
      <c r="A113" s="9">
        <v>16.149999999999995</v>
      </c>
      <c r="B113" s="9"/>
      <c r="C113" s="9">
        <f t="shared" si="3"/>
        <v>1.8868279200255844</v>
      </c>
      <c r="D113" s="9"/>
      <c r="E113" s="5"/>
      <c r="F113" s="5"/>
      <c r="G113" s="5"/>
      <c r="H113" s="5"/>
      <c r="I113" s="5"/>
      <c r="J113" s="5"/>
      <c r="K113" s="5"/>
      <c r="L113" s="5"/>
      <c r="M113" s="5"/>
      <c r="O113" s="5"/>
      <c r="P113" s="5"/>
      <c r="Q113" s="5"/>
      <c r="R113" s="5"/>
      <c r="S113" s="5"/>
      <c r="T113" s="5"/>
      <c r="U113" s="5"/>
      <c r="V113" s="5"/>
      <c r="W113" s="5"/>
      <c r="X113" s="5"/>
      <c r="Y113" s="5"/>
      <c r="Z113" s="5"/>
      <c r="AA113" s="5"/>
      <c r="AB113" s="5"/>
      <c r="AC113" s="5"/>
    </row>
    <row r="114" spans="1:29" x14ac:dyDescent="0.25">
      <c r="A114" s="9">
        <v>16.319999999999997</v>
      </c>
      <c r="B114" s="9"/>
      <c r="C114" s="9">
        <f t="shared" si="3"/>
        <v>1.848284286912306</v>
      </c>
      <c r="D114" s="9"/>
      <c r="E114" s="5"/>
      <c r="F114" s="5"/>
      <c r="G114" s="5"/>
      <c r="H114" s="5"/>
      <c r="I114" s="5"/>
      <c r="J114" s="5"/>
      <c r="K114" s="5"/>
      <c r="L114" s="5"/>
      <c r="M114" s="5"/>
      <c r="O114" s="5"/>
      <c r="P114" s="5"/>
      <c r="Q114" s="5"/>
      <c r="R114" s="5"/>
      <c r="S114" s="5"/>
      <c r="T114" s="5"/>
      <c r="U114" s="5"/>
      <c r="V114" s="5"/>
      <c r="W114" s="5"/>
      <c r="X114" s="5"/>
      <c r="Y114" s="5"/>
      <c r="Z114" s="5"/>
      <c r="AA114" s="5"/>
      <c r="AB114" s="5"/>
      <c r="AC114" s="5"/>
    </row>
    <row r="115" spans="1:29" x14ac:dyDescent="0.25">
      <c r="A115" s="9">
        <v>16.489999999999998</v>
      </c>
      <c r="B115" s="9"/>
      <c r="C115" s="9">
        <f t="shared" si="3"/>
        <v>1.809740653799027</v>
      </c>
      <c r="D115" s="9"/>
      <c r="E115" s="5"/>
      <c r="F115" s="5"/>
      <c r="G115" s="5"/>
      <c r="H115" s="5"/>
      <c r="I115" s="5"/>
      <c r="J115" s="5"/>
      <c r="K115" s="5"/>
      <c r="L115" s="5"/>
      <c r="M115" s="5"/>
      <c r="O115" s="5"/>
      <c r="P115" s="5"/>
      <c r="Q115" s="5"/>
      <c r="R115" s="5"/>
      <c r="S115" s="5"/>
      <c r="T115" s="5"/>
      <c r="U115" s="5"/>
      <c r="V115" s="5"/>
      <c r="W115" s="5"/>
      <c r="X115" s="5"/>
      <c r="Y115" s="5"/>
      <c r="Z115" s="5"/>
      <c r="AA115" s="5"/>
      <c r="AB115" s="5"/>
      <c r="AC115" s="5"/>
    </row>
    <row r="116" spans="1:29" x14ac:dyDescent="0.25">
      <c r="A116" s="9">
        <v>16.66</v>
      </c>
      <c r="B116" s="9"/>
      <c r="C116" s="9">
        <f t="shared" si="3"/>
        <v>1.7711970206857481</v>
      </c>
      <c r="D116" s="9"/>
      <c r="E116" s="5"/>
      <c r="F116" s="5"/>
      <c r="G116" s="5"/>
      <c r="H116" s="5"/>
      <c r="I116" s="5"/>
      <c r="J116" s="5"/>
      <c r="K116" s="5"/>
      <c r="L116" s="5"/>
      <c r="M116" s="5"/>
      <c r="O116" s="5"/>
      <c r="P116" s="5"/>
      <c r="Q116" s="5"/>
      <c r="R116" s="5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x14ac:dyDescent="0.25">
      <c r="A117" s="9">
        <v>16.830000000000002</v>
      </c>
      <c r="B117" s="9"/>
      <c r="C117" s="9">
        <f t="shared" si="3"/>
        <v>1.7326533875724692</v>
      </c>
      <c r="D117" s="9"/>
      <c r="E117" s="5"/>
      <c r="F117" s="5"/>
      <c r="G117" s="5"/>
      <c r="H117" s="5"/>
      <c r="I117" s="5"/>
      <c r="J117" s="5"/>
      <c r="K117" s="5"/>
      <c r="L117" s="5"/>
      <c r="M117" s="5"/>
      <c r="O117" s="5"/>
      <c r="P117" s="5"/>
      <c r="Q117" s="5"/>
      <c r="R117" s="5"/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</sheetData>
  <mergeCells count="1">
    <mergeCell ref="F12:L14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zoomScale="90" zoomScaleNormal="90" workbookViewId="0">
      <selection sqref="A1:D14"/>
    </sheetView>
  </sheetViews>
  <sheetFormatPr defaultRowHeight="15" x14ac:dyDescent="0.25"/>
  <cols>
    <col min="1" max="5" width="9.140625" style="10"/>
    <col min="6" max="16384" width="9.140625" style="1"/>
  </cols>
  <sheetData>
    <row r="1" spans="1:4" x14ac:dyDescent="0.25">
      <c r="A1" s="10" t="s">
        <v>0</v>
      </c>
      <c r="B1" s="10" t="s">
        <v>1</v>
      </c>
      <c r="C1" s="10" t="s">
        <v>2</v>
      </c>
      <c r="D1" s="10" t="s">
        <v>3</v>
      </c>
    </row>
    <row r="2" spans="1:4" x14ac:dyDescent="0.25">
      <c r="A2" s="10">
        <v>0</v>
      </c>
      <c r="B2" s="11">
        <f>LOG10(3*10^5)</f>
        <v>5.4771212547196626</v>
      </c>
      <c r="C2" s="10">
        <v>13136</v>
      </c>
      <c r="D2" s="10" t="s">
        <v>4</v>
      </c>
    </row>
    <row r="3" spans="1:4" x14ac:dyDescent="0.25">
      <c r="A3" s="10">
        <v>11</v>
      </c>
      <c r="B3" s="11">
        <f>LOG10(4*10^3)</f>
        <v>3.6020599913279625</v>
      </c>
      <c r="C3" s="10">
        <v>13136</v>
      </c>
      <c r="D3" s="10" t="s">
        <v>4</v>
      </c>
    </row>
    <row r="4" spans="1:4" x14ac:dyDescent="0.25">
      <c r="A4" s="10">
        <v>13</v>
      </c>
      <c r="B4" s="11">
        <f>LOG10(0.5*10^2)</f>
        <v>1.6989700043360187</v>
      </c>
      <c r="C4" s="10">
        <v>13136</v>
      </c>
      <c r="D4" s="10" t="s">
        <v>4</v>
      </c>
    </row>
    <row r="5" spans="1:4" x14ac:dyDescent="0.25">
      <c r="A5" s="10">
        <v>17</v>
      </c>
      <c r="B5" s="11">
        <f>LOG10(0.65*10^2)</f>
        <v>1.8129133566428555</v>
      </c>
      <c r="C5" s="10">
        <v>13136</v>
      </c>
      <c r="D5" s="10" t="s">
        <v>4</v>
      </c>
    </row>
    <row r="6" spans="1:4" x14ac:dyDescent="0.25">
      <c r="A6" s="10">
        <v>0</v>
      </c>
      <c r="B6" s="11">
        <f>LOG10(7.3*10^5)</f>
        <v>5.8633228601204559</v>
      </c>
      <c r="C6" s="10">
        <v>13136</v>
      </c>
      <c r="D6" s="10" t="s">
        <v>5</v>
      </c>
    </row>
    <row r="7" spans="1:4" x14ac:dyDescent="0.25">
      <c r="A7" s="10">
        <v>11</v>
      </c>
      <c r="B7" s="11">
        <f>LOG10(7.7*10^2)</f>
        <v>2.8864907251724818</v>
      </c>
      <c r="C7" s="10">
        <v>13136</v>
      </c>
      <c r="D7" s="10" t="s">
        <v>5</v>
      </c>
    </row>
    <row r="8" spans="1:4" x14ac:dyDescent="0.25">
      <c r="A8" s="10">
        <v>13</v>
      </c>
      <c r="B8" s="11">
        <f>LOG10(1.5*10^2)</f>
        <v>2.1760912590556813</v>
      </c>
      <c r="C8" s="10">
        <v>13136</v>
      </c>
      <c r="D8" s="10" t="s">
        <v>5</v>
      </c>
    </row>
    <row r="9" spans="1:4" x14ac:dyDescent="0.25">
      <c r="A9" s="10">
        <v>14</v>
      </c>
      <c r="B9" s="11">
        <f>LOG10(3.85*10^2)</f>
        <v>2.5854607295085006</v>
      </c>
      <c r="C9" s="10">
        <v>13136</v>
      </c>
      <c r="D9" s="10" t="s">
        <v>5</v>
      </c>
    </row>
    <row r="10" spans="1:4" x14ac:dyDescent="0.25">
      <c r="A10" s="10">
        <v>17</v>
      </c>
      <c r="B10" s="11">
        <f>LOG10(0.65*10^2)</f>
        <v>1.8129133566428555</v>
      </c>
      <c r="C10" s="10">
        <v>13136</v>
      </c>
      <c r="D10" s="10" t="s">
        <v>5</v>
      </c>
    </row>
    <row r="11" spans="1:4" x14ac:dyDescent="0.25">
      <c r="A11" s="10">
        <v>0</v>
      </c>
      <c r="B11" s="11">
        <f>LOG10(4*10^5)</f>
        <v>5.6020599913279625</v>
      </c>
      <c r="C11" s="10">
        <v>13136</v>
      </c>
      <c r="D11" s="10" t="s">
        <v>6</v>
      </c>
    </row>
    <row r="12" spans="1:4" x14ac:dyDescent="0.25">
      <c r="A12" s="10">
        <v>11</v>
      </c>
      <c r="B12" s="11">
        <f>LOG10(6.3*10^2)</f>
        <v>2.7993405494535817</v>
      </c>
      <c r="C12" s="10">
        <v>13136</v>
      </c>
      <c r="D12" s="10" t="s">
        <v>6</v>
      </c>
    </row>
    <row r="13" spans="1:4" x14ac:dyDescent="0.25">
      <c r="A13" s="10">
        <v>14</v>
      </c>
      <c r="B13" s="11">
        <f>LOG10(1*10^2)</f>
        <v>2</v>
      </c>
      <c r="C13" s="10">
        <v>13136</v>
      </c>
      <c r="D13" s="10" t="s">
        <v>6</v>
      </c>
    </row>
    <row r="14" spans="1:4" x14ac:dyDescent="0.25">
      <c r="A14" s="10">
        <v>17</v>
      </c>
      <c r="B14" s="11">
        <f>LOG10(3.35*10^2)</f>
        <v>2.5250448070368452</v>
      </c>
      <c r="C14" s="10">
        <v>13136</v>
      </c>
      <c r="D14" s="10" t="s"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All Data</vt:lpstr>
      <vt:lpstr>12628_Albert</vt:lpstr>
      <vt:lpstr>12628</vt:lpstr>
      <vt:lpstr>12662_Albert</vt:lpstr>
      <vt:lpstr>12662</vt:lpstr>
      <vt:lpstr>13126_Albert</vt:lpstr>
      <vt:lpstr>13126</vt:lpstr>
      <vt:lpstr>13136_Log_Linear</vt:lpstr>
      <vt:lpstr>13136</vt:lpstr>
    </vt:vector>
  </TitlesOfParts>
  <Company>The University of Liverpool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Food Matrices Interiors Gradual Heating 68C</dc:title>
  <dc:creator>trjones</dc:creator>
  <cp:lastModifiedBy>Ginn, Michael</cp:lastModifiedBy>
  <dcterms:created xsi:type="dcterms:W3CDTF">2013-09-13T14:11:32Z</dcterms:created>
  <dcterms:modified xsi:type="dcterms:W3CDTF">2016-11-01T18:20:43Z</dcterms:modified>
</cp:coreProperties>
</file>